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Results" sheetId="1" r:id="rId1"/>
    <sheet name="Club Trophy" sheetId="2" r:id="rId2"/>
  </sheets>
  <definedNames>
    <definedName name="_xlnm.Print_Area" localSheetId="0">'Results'!$A$1:$T$47</definedName>
  </definedNames>
  <calcPr fullCalcOnLoad="1"/>
</workbook>
</file>

<file path=xl/sharedStrings.xml><?xml version="1.0" encoding="utf-8"?>
<sst xmlns="http://schemas.openxmlformats.org/spreadsheetml/2006/main" count="124" uniqueCount="69">
  <si>
    <t>Athletics Waverley - 2001 Winter Season Results</t>
  </si>
  <si>
    <t>Race Results</t>
  </si>
  <si>
    <t>Brimbank CC Relays</t>
  </si>
  <si>
    <t>Flemington Road 10K</t>
  </si>
  <si>
    <t>Warragul CC 8K</t>
  </si>
  <si>
    <t>Albert Park Road 15K</t>
  </si>
  <si>
    <t>Bundoora CC 12K</t>
  </si>
  <si>
    <t>Sandown Road Relays</t>
  </si>
  <si>
    <t>Bendigo Coliban Road Relay</t>
  </si>
  <si>
    <t>Brimbank CC 16K</t>
  </si>
  <si>
    <t>Burnley    1/2 Mara</t>
  </si>
  <si>
    <t>No. Races out of 9</t>
  </si>
  <si>
    <t>5.5.01</t>
  </si>
  <si>
    <t>19.5.01</t>
  </si>
  <si>
    <t>2.6.01</t>
  </si>
  <si>
    <t>1.7.01</t>
  </si>
  <si>
    <t>14.7.01</t>
  </si>
  <si>
    <t>21.7.01</t>
  </si>
  <si>
    <t>4.8.01</t>
  </si>
  <si>
    <t>18.8.01</t>
  </si>
  <si>
    <t>16.9.01</t>
  </si>
  <si>
    <t>Time</t>
  </si>
  <si>
    <t>Place</t>
  </si>
  <si>
    <t>Distance</t>
  </si>
  <si>
    <t>Men</t>
  </si>
  <si>
    <t>James Atkinson</t>
  </si>
  <si>
    <t>Mal Grimmett</t>
  </si>
  <si>
    <t>John Hand</t>
  </si>
  <si>
    <t>John Nolan</t>
  </si>
  <si>
    <t>Christopher Knott</t>
  </si>
  <si>
    <t>Michael Harvey</t>
  </si>
  <si>
    <t>Uwe Steinheber</t>
  </si>
  <si>
    <t>Clyde Riddoch</t>
  </si>
  <si>
    <t>Peter Hannaford</t>
  </si>
  <si>
    <t>Robbie Scholes</t>
  </si>
  <si>
    <t>No. Waverley Runners</t>
  </si>
  <si>
    <t>Total Field</t>
  </si>
  <si>
    <t>Warragul CC 6K</t>
  </si>
  <si>
    <t>Bundoora CC 8K</t>
  </si>
  <si>
    <t>Brimbank CC 4K</t>
  </si>
  <si>
    <t>Women</t>
  </si>
  <si>
    <t>Alison Correll</t>
  </si>
  <si>
    <t>Caitlin Harrison</t>
  </si>
  <si>
    <t>Overall 2001</t>
  </si>
  <si>
    <t>Lowest</t>
  </si>
  <si>
    <t>TEAM RESULTS</t>
  </si>
  <si>
    <t>Points</t>
  </si>
  <si>
    <t>Division 3</t>
  </si>
  <si>
    <t>Division 2</t>
  </si>
  <si>
    <t>Athletics Waverley - 2001 Cross Country Points</t>
  </si>
  <si>
    <t>2001 WAVERLEY WINTER TROPHY</t>
  </si>
  <si>
    <t>Total</t>
  </si>
  <si>
    <t>Best 8 of 9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</si>
  <si>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</si>
  <si>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</si>
  <si>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</si>
  <si>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</si>
  <si>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</si>
  <si>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</si>
  <si>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</si>
  <si>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</si>
  <si>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</si>
  <si>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</si>
  <si>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If you win you will score 100. If you run midfield you will score 50. If you finish last you will score 100 / field size.</t>
  </si>
  <si>
    <t>The Coliban relay is allocated the average of your best 3 other races.</t>
  </si>
  <si>
    <t>You are allowed to drop your worst race, ie. the best 8 out of 9 count towards this prestigious award.</t>
  </si>
  <si>
    <t>Andrew Moore</t>
  </si>
  <si>
    <t>Division 7</t>
  </si>
  <si>
    <t>Result Dropped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</si>
</sst>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/>
    </xf>
    <xf numFmtId="2" fontId="9" fillId="0" borderId="1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4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14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2" fontId="0" fillId="0" borderId="2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12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172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74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74" fontId="0" fillId="0" borderId="29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74" fontId="0" fillId="0" borderId="32" xfId="0" applyNumberFormat="1" applyBorder="1" applyAlignment="1">
      <alignment horizontal="right"/>
    </xf>
    <xf numFmtId="1" fontId="0" fillId="0" borderId="32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30" xfId="0" applyFon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36</xdr:row>
      <xdr:rowOff>47625</xdr:rowOff>
    </xdr:from>
    <xdr:to>
      <xdr:col>27</xdr:col>
      <xdr:colOff>0</xdr:colOff>
      <xdr:row>47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249900" y="6762750"/>
          <a:ext cx="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Club trophy points are awarded for the % of the field not ahead of you. This allows all age groups in both sexes to be compared fairly.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worst race of the season may be dropped.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27" sqref="A27"/>
      <selection pane="topRight" activeCell="Q12" sqref="Q12"/>
    </sheetView>
  </sheetViews>
  <sheetFormatPr defaultColWidth="9.140625" defaultRowHeight="12.75"/>
  <cols>
    <col min="1" max="1" width="20.00390625" style="0" customWidth="1"/>
    <col min="2" max="2" width="11.00390625" style="2" customWidth="1"/>
    <col min="3" max="3" width="9.8515625" style="3" customWidth="1"/>
    <col min="4" max="4" width="11.00390625" style="4" customWidth="1"/>
    <col min="5" max="5" width="9.140625" style="5" customWidth="1"/>
    <col min="6" max="6" width="10.7109375" style="2" customWidth="1"/>
    <col min="7" max="7" width="9.140625" style="5" customWidth="1"/>
    <col min="8" max="8" width="11.00390625" style="4" customWidth="1"/>
    <col min="9" max="9" width="9.140625" style="5" customWidth="1"/>
    <col min="10" max="10" width="10.421875" style="4" customWidth="1"/>
    <col min="11" max="11" width="9.140625" style="5" customWidth="1"/>
    <col min="12" max="13" width="10.140625" style="5" customWidth="1"/>
    <col min="14" max="14" width="9.8515625" style="4" customWidth="1"/>
    <col min="15" max="15" width="9.140625" style="5" customWidth="1"/>
    <col min="16" max="16" width="9.8515625" style="4" customWidth="1"/>
    <col min="17" max="17" width="9.140625" style="5" customWidth="1"/>
    <col min="18" max="18" width="9.140625" style="4" customWidth="1"/>
    <col min="19" max="19" width="9.140625" style="5" customWidth="1"/>
    <col min="20" max="20" width="12.57421875" style="6" customWidth="1"/>
    <col min="21" max="27" width="9.140625" style="6" customWidth="1"/>
    <col min="28" max="28" width="10.28125" style="0" customWidth="1"/>
    <col min="30" max="30" width="9.57421875" style="0" customWidth="1"/>
    <col min="31" max="31" width="10.28125" style="0" customWidth="1"/>
    <col min="32" max="32" width="10.00390625" style="0" customWidth="1"/>
    <col min="35" max="35" width="11.28125" style="0" customWidth="1"/>
  </cols>
  <sheetData>
    <row r="1" ht="30">
      <c r="A1" s="1" t="s">
        <v>0</v>
      </c>
    </row>
    <row r="2" ht="37.5">
      <c r="A2" s="7"/>
    </row>
    <row r="3" ht="21" customHeight="1">
      <c r="A3" t="s">
        <v>1</v>
      </c>
    </row>
    <row r="4" spans="1:37" s="16" customFormat="1" ht="39.75" customHeight="1">
      <c r="A4" s="8"/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1"/>
      <c r="J4" s="9" t="s">
        <v>6</v>
      </c>
      <c r="K4" s="10"/>
      <c r="L4" s="9" t="s">
        <v>7</v>
      </c>
      <c r="M4" s="11"/>
      <c r="N4" s="12" t="s">
        <v>8</v>
      </c>
      <c r="O4" s="11"/>
      <c r="P4" s="9" t="s">
        <v>9</v>
      </c>
      <c r="Q4" s="11"/>
      <c r="R4" s="13" t="s">
        <v>10</v>
      </c>
      <c r="S4" s="10"/>
      <c r="T4" s="14" t="s">
        <v>11</v>
      </c>
      <c r="U4" s="15"/>
      <c r="V4" s="15"/>
      <c r="W4" s="15"/>
      <c r="X4" s="15"/>
      <c r="Y4" s="15"/>
      <c r="Z4" s="15"/>
      <c r="AA4" s="15"/>
      <c r="AB4"/>
      <c r="AC4"/>
      <c r="AD4"/>
      <c r="AE4"/>
      <c r="AF4"/>
      <c r="AG4"/>
      <c r="AH4"/>
      <c r="AI4"/>
      <c r="AK4"/>
    </row>
    <row r="5" spans="1:37" s="3" customFormat="1" ht="12.75">
      <c r="A5" s="17"/>
      <c r="B5" s="4" t="s">
        <v>12</v>
      </c>
      <c r="C5" s="18"/>
      <c r="D5" s="4" t="s">
        <v>13</v>
      </c>
      <c r="E5" s="18"/>
      <c r="F5" s="4" t="s">
        <v>14</v>
      </c>
      <c r="G5" s="18"/>
      <c r="H5" s="4" t="s">
        <v>15</v>
      </c>
      <c r="I5" s="18"/>
      <c r="J5" s="4" t="s">
        <v>16</v>
      </c>
      <c r="K5" s="18"/>
      <c r="L5" s="4" t="s">
        <v>17</v>
      </c>
      <c r="M5" s="18"/>
      <c r="N5" s="4" t="s">
        <v>18</v>
      </c>
      <c r="O5" s="18"/>
      <c r="P5" s="4" t="s">
        <v>19</v>
      </c>
      <c r="Q5" s="18"/>
      <c r="R5" s="4" t="s">
        <v>20</v>
      </c>
      <c r="S5" s="18"/>
      <c r="T5" s="19"/>
      <c r="U5" s="5"/>
      <c r="V5" s="5"/>
      <c r="W5" s="5"/>
      <c r="X5" s="5"/>
      <c r="Y5" s="5"/>
      <c r="Z5" s="5"/>
      <c r="AA5" s="5"/>
      <c r="AB5"/>
      <c r="AC5"/>
      <c r="AD5"/>
      <c r="AE5"/>
      <c r="AF5"/>
      <c r="AG5"/>
      <c r="AH5"/>
      <c r="AI5"/>
      <c r="AK5"/>
    </row>
    <row r="6" spans="1:37" s="3" customFormat="1" ht="12.75">
      <c r="A6" s="20"/>
      <c r="B6" s="21" t="s">
        <v>21</v>
      </c>
      <c r="C6" s="22" t="s">
        <v>22</v>
      </c>
      <c r="D6" s="21" t="s">
        <v>21</v>
      </c>
      <c r="E6" s="22" t="s">
        <v>22</v>
      </c>
      <c r="F6" s="21" t="s">
        <v>21</v>
      </c>
      <c r="G6" s="22" t="s">
        <v>22</v>
      </c>
      <c r="H6" s="21" t="s">
        <v>21</v>
      </c>
      <c r="I6" s="22" t="s">
        <v>22</v>
      </c>
      <c r="J6" s="21" t="s">
        <v>21</v>
      </c>
      <c r="K6" s="22" t="s">
        <v>22</v>
      </c>
      <c r="L6" s="21" t="s">
        <v>21</v>
      </c>
      <c r="M6" s="22" t="s">
        <v>22</v>
      </c>
      <c r="N6" s="21" t="s">
        <v>21</v>
      </c>
      <c r="O6" s="22" t="s">
        <v>23</v>
      </c>
      <c r="P6" s="21" t="s">
        <v>21</v>
      </c>
      <c r="Q6" s="22" t="s">
        <v>22</v>
      </c>
      <c r="R6" s="21" t="s">
        <v>21</v>
      </c>
      <c r="S6" s="22" t="s">
        <v>22</v>
      </c>
      <c r="T6" s="23"/>
      <c r="U6" s="5"/>
      <c r="V6" s="5"/>
      <c r="W6" s="5"/>
      <c r="X6" s="5"/>
      <c r="Y6" s="5"/>
      <c r="Z6" s="5"/>
      <c r="AA6" s="5"/>
      <c r="AB6"/>
      <c r="AC6"/>
      <c r="AD6"/>
      <c r="AE6"/>
      <c r="AF6"/>
      <c r="AG6"/>
      <c r="AH6"/>
      <c r="AI6"/>
      <c r="AK6"/>
    </row>
    <row r="7" spans="1:20" ht="12.75">
      <c r="A7" s="24" t="s">
        <v>24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5"/>
      <c r="S7" s="26"/>
      <c r="T7" s="23"/>
    </row>
    <row r="8" spans="1:20" ht="12.75">
      <c r="A8" s="93" t="s">
        <v>25</v>
      </c>
      <c r="B8" s="94">
        <v>20.28</v>
      </c>
      <c r="C8" s="95">
        <v>40</v>
      </c>
      <c r="D8" s="94">
        <v>31.18</v>
      </c>
      <c r="E8" s="95">
        <v>29</v>
      </c>
      <c r="F8" s="94">
        <v>28.4</v>
      </c>
      <c r="G8" s="95">
        <v>30</v>
      </c>
      <c r="H8" s="94">
        <v>47.29</v>
      </c>
      <c r="I8" s="95">
        <v>12</v>
      </c>
      <c r="J8" s="94">
        <v>39.33</v>
      </c>
      <c r="K8" s="95">
        <v>25</v>
      </c>
      <c r="L8" s="94">
        <v>19.07</v>
      </c>
      <c r="M8" s="95">
        <v>31</v>
      </c>
      <c r="N8" s="94">
        <v>26.32</v>
      </c>
      <c r="O8" s="96">
        <v>7.9</v>
      </c>
      <c r="P8" s="94">
        <v>55.05</v>
      </c>
      <c r="Q8" s="95">
        <v>8</v>
      </c>
      <c r="R8" s="94">
        <v>68.29</v>
      </c>
      <c r="S8" s="95">
        <v>6</v>
      </c>
      <c r="T8" s="97">
        <f aca="true" t="shared" si="0" ref="T8:T18">COUNT(B8:S8)/2</f>
        <v>9</v>
      </c>
    </row>
    <row r="9" spans="1:20" ht="12.75">
      <c r="A9" s="98" t="s">
        <v>26</v>
      </c>
      <c r="B9" s="99">
        <v>22.05</v>
      </c>
      <c r="C9" s="100">
        <v>98</v>
      </c>
      <c r="D9" s="99">
        <v>32.49</v>
      </c>
      <c r="E9" s="100">
        <v>58</v>
      </c>
      <c r="F9" s="99">
        <v>30.54</v>
      </c>
      <c r="G9" s="100">
        <v>78</v>
      </c>
      <c r="H9" s="99">
        <v>52.08</v>
      </c>
      <c r="I9" s="100">
        <v>41</v>
      </c>
      <c r="J9" s="99"/>
      <c r="K9" s="100"/>
      <c r="L9" s="99"/>
      <c r="M9" s="100"/>
      <c r="N9" s="99"/>
      <c r="O9" s="101"/>
      <c r="P9" s="99"/>
      <c r="Q9" s="100"/>
      <c r="R9" s="99"/>
      <c r="S9" s="100"/>
      <c r="T9" s="102">
        <f t="shared" si="0"/>
        <v>4</v>
      </c>
    </row>
    <row r="10" spans="1:20" ht="12.75">
      <c r="A10" s="98" t="s">
        <v>27</v>
      </c>
      <c r="B10" s="99">
        <v>24.29</v>
      </c>
      <c r="C10" s="100">
        <v>252</v>
      </c>
      <c r="D10" s="99">
        <v>36.57</v>
      </c>
      <c r="E10" s="100">
        <v>187</v>
      </c>
      <c r="F10" s="99">
        <v>33.51</v>
      </c>
      <c r="G10" s="100">
        <v>165</v>
      </c>
      <c r="H10" s="99">
        <v>57.2</v>
      </c>
      <c r="I10" s="100">
        <v>114</v>
      </c>
      <c r="J10" s="99">
        <v>46.33</v>
      </c>
      <c r="K10" s="100">
        <v>125</v>
      </c>
      <c r="L10" s="99">
        <v>22.07</v>
      </c>
      <c r="M10" s="100">
        <v>182</v>
      </c>
      <c r="N10" s="99">
        <v>20</v>
      </c>
      <c r="O10" s="101">
        <v>5.2</v>
      </c>
      <c r="P10" s="99">
        <v>64.11</v>
      </c>
      <c r="Q10" s="100">
        <v>69</v>
      </c>
      <c r="R10" s="99">
        <v>81.46</v>
      </c>
      <c r="S10" s="100">
        <v>78</v>
      </c>
      <c r="T10" s="102">
        <f t="shared" si="0"/>
        <v>9</v>
      </c>
    </row>
    <row r="11" spans="1:20" ht="12.75">
      <c r="A11" s="98" t="s">
        <v>28</v>
      </c>
      <c r="B11" s="99">
        <v>24.3</v>
      </c>
      <c r="C11" s="100">
        <v>254</v>
      </c>
      <c r="D11" s="99">
        <v>37.48</v>
      </c>
      <c r="E11" s="100">
        <v>213</v>
      </c>
      <c r="F11" s="99">
        <v>36.02</v>
      </c>
      <c r="G11" s="100">
        <v>204</v>
      </c>
      <c r="H11" s="99">
        <v>56.47</v>
      </c>
      <c r="I11" s="100">
        <v>107</v>
      </c>
      <c r="J11" s="99">
        <v>46.43</v>
      </c>
      <c r="K11" s="100">
        <v>127</v>
      </c>
      <c r="L11" s="99">
        <v>21.54</v>
      </c>
      <c r="M11" s="100">
        <v>165</v>
      </c>
      <c r="N11" s="99">
        <v>26.5</v>
      </c>
      <c r="O11" s="101">
        <v>6.3</v>
      </c>
      <c r="P11" s="99">
        <v>68.14</v>
      </c>
      <c r="Q11" s="100">
        <v>117</v>
      </c>
      <c r="R11" s="99">
        <v>85.45</v>
      </c>
      <c r="S11" s="100">
        <v>117</v>
      </c>
      <c r="T11" s="102">
        <f t="shared" si="0"/>
        <v>9</v>
      </c>
    </row>
    <row r="12" spans="1:20" ht="12.75">
      <c r="A12" s="98" t="s">
        <v>29</v>
      </c>
      <c r="B12" s="99"/>
      <c r="C12" s="100"/>
      <c r="D12" s="99">
        <v>35.29</v>
      </c>
      <c r="E12" s="100">
        <v>136</v>
      </c>
      <c r="F12" s="99">
        <v>32.2</v>
      </c>
      <c r="G12" s="100">
        <v>121</v>
      </c>
      <c r="H12" s="99"/>
      <c r="I12" s="100"/>
      <c r="J12" s="99">
        <v>45.21</v>
      </c>
      <c r="K12" s="100">
        <v>96</v>
      </c>
      <c r="L12" s="99">
        <v>21.45</v>
      </c>
      <c r="M12" s="100">
        <v>154</v>
      </c>
      <c r="N12" s="99">
        <v>25.51</v>
      </c>
      <c r="O12" s="101">
        <v>7.3</v>
      </c>
      <c r="P12" s="99">
        <v>65.56</v>
      </c>
      <c r="Q12" s="100">
        <v>90</v>
      </c>
      <c r="R12" s="99"/>
      <c r="S12" s="100"/>
      <c r="T12" s="102">
        <f t="shared" si="0"/>
        <v>6</v>
      </c>
    </row>
    <row r="13" spans="1:20" ht="12.75">
      <c r="A13" s="98" t="s">
        <v>30</v>
      </c>
      <c r="B13" s="99"/>
      <c r="C13" s="100"/>
      <c r="D13" s="99">
        <v>37.26</v>
      </c>
      <c r="E13" s="100">
        <v>202</v>
      </c>
      <c r="F13" s="99">
        <v>33.53</v>
      </c>
      <c r="G13" s="100">
        <v>166</v>
      </c>
      <c r="H13" s="99"/>
      <c r="I13" s="100"/>
      <c r="J13" s="99">
        <v>46.33</v>
      </c>
      <c r="K13" s="100">
        <v>124</v>
      </c>
      <c r="L13" s="99">
        <v>21.44</v>
      </c>
      <c r="M13" s="100">
        <v>153</v>
      </c>
      <c r="N13" s="99"/>
      <c r="O13" s="101"/>
      <c r="P13" s="99">
        <v>65.52</v>
      </c>
      <c r="Q13" s="100">
        <v>88</v>
      </c>
      <c r="R13" s="99">
        <v>81.54</v>
      </c>
      <c r="S13" s="100">
        <v>79</v>
      </c>
      <c r="T13" s="102">
        <f t="shared" si="0"/>
        <v>6</v>
      </c>
    </row>
    <row r="14" spans="1:20" ht="12.75">
      <c r="A14" s="98" t="s">
        <v>31</v>
      </c>
      <c r="B14" s="99">
        <v>25.22</v>
      </c>
      <c r="C14" s="100">
        <v>291</v>
      </c>
      <c r="D14" s="99"/>
      <c r="E14" s="100"/>
      <c r="F14" s="99"/>
      <c r="G14" s="100"/>
      <c r="H14" s="99">
        <v>60.06</v>
      </c>
      <c r="I14" s="100">
        <v>144</v>
      </c>
      <c r="J14" s="99"/>
      <c r="K14" s="100"/>
      <c r="L14" s="99"/>
      <c r="M14" s="100"/>
      <c r="N14" s="99">
        <v>20.48</v>
      </c>
      <c r="O14" s="101">
        <v>5.2</v>
      </c>
      <c r="P14" s="99">
        <v>71.36</v>
      </c>
      <c r="Q14" s="100">
        <v>139</v>
      </c>
      <c r="R14" s="99">
        <v>91.03</v>
      </c>
      <c r="S14" s="100">
        <v>163</v>
      </c>
      <c r="T14" s="102">
        <f t="shared" si="0"/>
        <v>5</v>
      </c>
    </row>
    <row r="15" spans="1:20" ht="12.75">
      <c r="A15" s="98" t="s">
        <v>32</v>
      </c>
      <c r="B15" s="99">
        <v>28.32</v>
      </c>
      <c r="C15" s="100">
        <v>363</v>
      </c>
      <c r="D15" s="99"/>
      <c r="E15" s="100"/>
      <c r="F15" s="99"/>
      <c r="G15" s="100"/>
      <c r="H15" s="99"/>
      <c r="I15" s="100"/>
      <c r="J15" s="99"/>
      <c r="K15" s="100"/>
      <c r="L15" s="99">
        <v>27.1</v>
      </c>
      <c r="M15" s="100">
        <v>351</v>
      </c>
      <c r="N15" s="99"/>
      <c r="O15" s="101"/>
      <c r="P15" s="99"/>
      <c r="Q15" s="100"/>
      <c r="R15" s="99"/>
      <c r="S15" s="100"/>
      <c r="T15" s="102">
        <f t="shared" si="0"/>
        <v>2</v>
      </c>
    </row>
    <row r="16" spans="1:20" ht="12.75">
      <c r="A16" s="98" t="s">
        <v>33</v>
      </c>
      <c r="B16" s="99"/>
      <c r="C16" s="100"/>
      <c r="D16" s="99"/>
      <c r="E16" s="100"/>
      <c r="F16" s="99"/>
      <c r="G16" s="100"/>
      <c r="H16" s="99">
        <v>63.44</v>
      </c>
      <c r="I16" s="100">
        <v>176</v>
      </c>
      <c r="J16" s="99"/>
      <c r="K16" s="100"/>
      <c r="L16" s="99">
        <v>24.39</v>
      </c>
      <c r="M16" s="100">
        <v>292</v>
      </c>
      <c r="N16" s="99"/>
      <c r="O16" s="101"/>
      <c r="P16" s="99"/>
      <c r="Q16" s="100"/>
      <c r="R16" s="99"/>
      <c r="S16" s="100"/>
      <c r="T16" s="102">
        <f t="shared" si="0"/>
        <v>2</v>
      </c>
    </row>
    <row r="17" spans="1:20" ht="12.75">
      <c r="A17" s="98" t="s">
        <v>34</v>
      </c>
      <c r="B17" s="99"/>
      <c r="C17" s="100"/>
      <c r="D17" s="99"/>
      <c r="E17" s="100"/>
      <c r="F17" s="99"/>
      <c r="G17" s="100"/>
      <c r="H17" s="99"/>
      <c r="I17" s="100"/>
      <c r="J17" s="99"/>
      <c r="K17" s="100"/>
      <c r="L17" s="99">
        <v>20.56</v>
      </c>
      <c r="M17" s="100">
        <v>104</v>
      </c>
      <c r="N17" s="99"/>
      <c r="O17" s="101"/>
      <c r="P17" s="99"/>
      <c r="Q17" s="100"/>
      <c r="R17" s="99">
        <v>87.15</v>
      </c>
      <c r="S17" s="100">
        <v>122</v>
      </c>
      <c r="T17" s="102">
        <f t="shared" si="0"/>
        <v>2</v>
      </c>
    </row>
    <row r="18" spans="1:20" ht="12.75">
      <c r="A18" s="103" t="s">
        <v>66</v>
      </c>
      <c r="B18" s="104"/>
      <c r="C18" s="105"/>
      <c r="D18" s="104"/>
      <c r="E18" s="105"/>
      <c r="F18" s="104"/>
      <c r="G18" s="105"/>
      <c r="H18" s="104"/>
      <c r="I18" s="105"/>
      <c r="J18" s="104"/>
      <c r="K18" s="105"/>
      <c r="L18" s="104">
        <v>25.19</v>
      </c>
      <c r="M18" s="105">
        <v>319</v>
      </c>
      <c r="N18" s="104"/>
      <c r="O18" s="106"/>
      <c r="P18" s="104">
        <v>78.49</v>
      </c>
      <c r="Q18" s="105">
        <v>186</v>
      </c>
      <c r="R18" s="104"/>
      <c r="S18" s="105"/>
      <c r="T18" s="107">
        <f t="shared" si="0"/>
        <v>2</v>
      </c>
    </row>
    <row r="19" spans="1:37" s="31" customFormat="1" ht="12.75">
      <c r="A19" s="28"/>
      <c r="B19" s="4"/>
      <c r="C19" s="18"/>
      <c r="D19" s="4"/>
      <c r="E19" s="18"/>
      <c r="F19" s="4"/>
      <c r="G19" s="18"/>
      <c r="H19" s="4"/>
      <c r="I19" s="18"/>
      <c r="J19" s="4"/>
      <c r="K19" s="18"/>
      <c r="L19" s="4"/>
      <c r="M19" s="18"/>
      <c r="N19" s="4"/>
      <c r="O19" s="18"/>
      <c r="P19" s="4"/>
      <c r="Q19" s="18"/>
      <c r="R19" s="4"/>
      <c r="S19" s="18"/>
      <c r="T19" s="19"/>
      <c r="U19" s="6"/>
      <c r="V19" s="6"/>
      <c r="W19" s="6"/>
      <c r="X19" s="6"/>
      <c r="Y19" s="6"/>
      <c r="Z19" s="6"/>
      <c r="AA19" s="6"/>
      <c r="AB19"/>
      <c r="AC19"/>
      <c r="AD19"/>
      <c r="AE19"/>
      <c r="AF19"/>
      <c r="AG19"/>
      <c r="AH19"/>
      <c r="AI19"/>
      <c r="AK19"/>
    </row>
    <row r="20" spans="1:27" ht="12.75">
      <c r="A20" s="32" t="s">
        <v>35</v>
      </c>
      <c r="B20" s="33"/>
      <c r="C20" s="34">
        <f>COUNT(B8:B19)</f>
        <v>6</v>
      </c>
      <c r="D20" s="33"/>
      <c r="E20" s="34">
        <f>COUNT(D8:D19)</f>
        <v>6</v>
      </c>
      <c r="F20" s="33"/>
      <c r="G20" s="34">
        <f>COUNT(F8:F19)</f>
        <v>6</v>
      </c>
      <c r="H20" s="33"/>
      <c r="I20" s="34">
        <f>COUNT(H8:H19)</f>
        <v>6</v>
      </c>
      <c r="J20" s="33"/>
      <c r="K20" s="34">
        <f>COUNT(J8:J19)</f>
        <v>5</v>
      </c>
      <c r="L20" s="33"/>
      <c r="M20" s="34">
        <f>COUNT(L8:L19)</f>
        <v>9</v>
      </c>
      <c r="N20" s="33"/>
      <c r="O20" s="34">
        <f>COUNT(N8:N19)</f>
        <v>5</v>
      </c>
      <c r="P20" s="33"/>
      <c r="Q20" s="34">
        <f>COUNT(P8:P19)</f>
        <v>7</v>
      </c>
      <c r="R20" s="33"/>
      <c r="S20" s="34">
        <f>COUNT(R8:R19)</f>
        <v>6</v>
      </c>
      <c r="T20" s="35"/>
      <c r="U20" s="36"/>
      <c r="V20" s="36"/>
      <c r="W20" s="36"/>
      <c r="X20" s="36"/>
      <c r="Y20" s="36"/>
      <c r="Z20" s="36"/>
      <c r="AA20" s="36"/>
    </row>
    <row r="21" spans="1:27" ht="12.75">
      <c r="A21" s="37" t="s">
        <v>36</v>
      </c>
      <c r="B21" s="38"/>
      <c r="C21" s="39">
        <v>426</v>
      </c>
      <c r="D21" s="40"/>
      <c r="E21" s="39">
        <v>380</v>
      </c>
      <c r="F21" s="38"/>
      <c r="G21" s="39">
        <v>315</v>
      </c>
      <c r="H21" s="40"/>
      <c r="I21" s="39">
        <v>242</v>
      </c>
      <c r="J21" s="40"/>
      <c r="K21" s="39">
        <v>281</v>
      </c>
      <c r="L21" s="38"/>
      <c r="M21" s="39">
        <v>391</v>
      </c>
      <c r="N21" s="40"/>
      <c r="O21" s="39"/>
      <c r="P21" s="40"/>
      <c r="Q21" s="39">
        <v>219</v>
      </c>
      <c r="R21" s="40"/>
      <c r="S21" s="39">
        <v>305</v>
      </c>
      <c r="T21" s="41"/>
      <c r="U21" s="36"/>
      <c r="V21" s="36"/>
      <c r="W21" s="36"/>
      <c r="X21" s="36"/>
      <c r="Y21" s="36"/>
      <c r="Z21" s="36"/>
      <c r="AA21" s="36"/>
    </row>
    <row r="22" spans="1:20" ht="12.75">
      <c r="A22" s="6"/>
      <c r="B22" s="4"/>
      <c r="C22" s="5"/>
      <c r="F22" s="4"/>
      <c r="L22" s="4"/>
      <c r="T22" s="42"/>
    </row>
    <row r="23" spans="1:20" ht="20.25" customHeight="1">
      <c r="A23" s="43"/>
      <c r="T23" s="42"/>
    </row>
    <row r="24" spans="1:37" s="16" customFormat="1" ht="36" customHeight="1">
      <c r="A24" s="8"/>
      <c r="B24" s="9" t="str">
        <f>B4</f>
        <v>Brimbank CC Relays</v>
      </c>
      <c r="C24" s="10"/>
      <c r="D24" s="9" t="str">
        <f>D4</f>
        <v>Flemington Road 10K</v>
      </c>
      <c r="E24" s="10"/>
      <c r="F24" s="9" t="s">
        <v>37</v>
      </c>
      <c r="G24" s="10"/>
      <c r="H24" s="9" t="str">
        <f>H4</f>
        <v>Albert Park Road 15K</v>
      </c>
      <c r="I24" s="11"/>
      <c r="J24" s="9" t="s">
        <v>38</v>
      </c>
      <c r="K24" s="10"/>
      <c r="L24" s="9" t="str">
        <f>L4</f>
        <v>Sandown Road Relays</v>
      </c>
      <c r="M24" s="11"/>
      <c r="N24" s="9" t="str">
        <f>N4</f>
        <v>Bendigo Coliban Road Relay</v>
      </c>
      <c r="O24" s="11"/>
      <c r="P24" s="9" t="s">
        <v>39</v>
      </c>
      <c r="Q24" s="11"/>
      <c r="R24" s="9" t="str">
        <f>R4</f>
        <v>Burnley    1/2 Mara</v>
      </c>
      <c r="S24" s="10"/>
      <c r="T24" s="14" t="s">
        <v>11</v>
      </c>
      <c r="U24" s="15"/>
      <c r="V24" s="15"/>
      <c r="W24" s="15"/>
      <c r="X24" s="15"/>
      <c r="Y24" s="15"/>
      <c r="Z24" s="15"/>
      <c r="AA24" s="15"/>
      <c r="AB24"/>
      <c r="AC24"/>
      <c r="AD24"/>
      <c r="AE24"/>
      <c r="AF24"/>
      <c r="AG24"/>
      <c r="AH24"/>
      <c r="AI24"/>
      <c r="AK24"/>
    </row>
    <row r="25" spans="1:37" s="3" customFormat="1" ht="12.75">
      <c r="A25" s="17"/>
      <c r="B25" s="4" t="str">
        <f>B5</f>
        <v>5.5.01</v>
      </c>
      <c r="C25" s="18"/>
      <c r="D25" s="4" t="str">
        <f>D5</f>
        <v>19.5.01</v>
      </c>
      <c r="E25" s="18"/>
      <c r="F25" s="4" t="str">
        <f>F5</f>
        <v>2.6.01</v>
      </c>
      <c r="G25" s="18"/>
      <c r="H25" s="4" t="str">
        <f>H5</f>
        <v>1.7.01</v>
      </c>
      <c r="I25" s="18"/>
      <c r="J25" s="4" t="str">
        <f>J5</f>
        <v>14.7.01</v>
      </c>
      <c r="K25" s="18"/>
      <c r="L25" s="4" t="str">
        <f>L5</f>
        <v>21.7.01</v>
      </c>
      <c r="M25" s="18"/>
      <c r="N25" s="4" t="str">
        <f>N5</f>
        <v>4.8.01</v>
      </c>
      <c r="O25" s="18"/>
      <c r="P25" s="4" t="str">
        <f>P5</f>
        <v>18.8.01</v>
      </c>
      <c r="Q25" s="18"/>
      <c r="R25" s="4" t="str">
        <f>R5</f>
        <v>16.9.01</v>
      </c>
      <c r="S25" s="18"/>
      <c r="T25" s="19"/>
      <c r="U25" s="5"/>
      <c r="V25" s="5"/>
      <c r="W25" s="5"/>
      <c r="X25" s="5"/>
      <c r="Y25" s="5"/>
      <c r="Z25" s="5"/>
      <c r="AA25" s="5"/>
      <c r="AB25"/>
      <c r="AC25"/>
      <c r="AD25"/>
      <c r="AE25"/>
      <c r="AF25"/>
      <c r="AG25"/>
      <c r="AH25"/>
      <c r="AI25"/>
      <c r="AK25"/>
    </row>
    <row r="26" spans="1:37" s="3" customFormat="1" ht="12.75">
      <c r="A26" s="44"/>
      <c r="B26" s="45" t="s">
        <v>21</v>
      </c>
      <c r="C26" s="46" t="s">
        <v>22</v>
      </c>
      <c r="D26" s="45" t="s">
        <v>21</v>
      </c>
      <c r="E26" s="46" t="s">
        <v>22</v>
      </c>
      <c r="F26" s="45" t="s">
        <v>21</v>
      </c>
      <c r="G26" s="46" t="s">
        <v>22</v>
      </c>
      <c r="H26" s="45" t="s">
        <v>21</v>
      </c>
      <c r="I26" s="46" t="s">
        <v>22</v>
      </c>
      <c r="J26" s="45" t="s">
        <v>21</v>
      </c>
      <c r="K26" s="46" t="s">
        <v>22</v>
      </c>
      <c r="L26" s="45" t="s">
        <v>21</v>
      </c>
      <c r="M26" s="46" t="s">
        <v>22</v>
      </c>
      <c r="N26" s="45" t="s">
        <v>21</v>
      </c>
      <c r="O26" s="46" t="s">
        <v>23</v>
      </c>
      <c r="P26" s="45" t="s">
        <v>21</v>
      </c>
      <c r="Q26" s="46" t="s">
        <v>22</v>
      </c>
      <c r="R26" s="45" t="s">
        <v>21</v>
      </c>
      <c r="S26" s="46" t="s">
        <v>22</v>
      </c>
      <c r="T26" s="47"/>
      <c r="U26" s="5"/>
      <c r="V26" s="5"/>
      <c r="W26" s="5"/>
      <c r="X26" s="5"/>
      <c r="Y26" s="5"/>
      <c r="Z26" s="5"/>
      <c r="AA26" s="5"/>
      <c r="AB26"/>
      <c r="AC26"/>
      <c r="AD26"/>
      <c r="AE26"/>
      <c r="AF26"/>
      <c r="AG26"/>
      <c r="AH26"/>
      <c r="AI26"/>
      <c r="AK26"/>
    </row>
    <row r="27" spans="1:20" ht="12.75">
      <c r="A27" s="48" t="s">
        <v>40</v>
      </c>
      <c r="B27" s="4"/>
      <c r="C27" s="18"/>
      <c r="E27" s="18"/>
      <c r="F27" s="4"/>
      <c r="G27" s="18"/>
      <c r="I27" s="18"/>
      <c r="K27" s="18"/>
      <c r="L27" s="4"/>
      <c r="M27" s="18"/>
      <c r="O27" s="18"/>
      <c r="Q27" s="18"/>
      <c r="R27" s="25"/>
      <c r="S27" s="49"/>
      <c r="T27" s="19"/>
    </row>
    <row r="28" spans="1:35" s="31" customFormat="1" ht="12.75">
      <c r="A28" s="28" t="s">
        <v>41</v>
      </c>
      <c r="B28" s="4"/>
      <c r="C28" s="18"/>
      <c r="D28" s="4"/>
      <c r="E28" s="18"/>
      <c r="F28" s="4">
        <v>24.36</v>
      </c>
      <c r="G28" s="18">
        <v>28</v>
      </c>
      <c r="H28" s="4">
        <v>63.39</v>
      </c>
      <c r="I28" s="18">
        <v>30</v>
      </c>
      <c r="J28" s="4"/>
      <c r="K28" s="18"/>
      <c r="L28" s="4"/>
      <c r="M28" s="18"/>
      <c r="N28" s="4"/>
      <c r="O28" s="29"/>
      <c r="P28" s="4">
        <v>16.54</v>
      </c>
      <c r="Q28" s="18">
        <v>28</v>
      </c>
      <c r="R28" s="4"/>
      <c r="S28" s="18"/>
      <c r="T28" s="30">
        <f>COUNT(B28:S28)/2</f>
        <v>3</v>
      </c>
      <c r="U28" s="6"/>
      <c r="V28" s="6"/>
      <c r="W28" s="6"/>
      <c r="X28" s="6"/>
      <c r="Y28" s="6"/>
      <c r="Z28" s="6"/>
      <c r="AA28" s="6"/>
      <c r="AB28"/>
      <c r="AC28"/>
      <c r="AD28"/>
      <c r="AE28"/>
      <c r="AF28"/>
      <c r="AG28"/>
      <c r="AH28"/>
      <c r="AI28"/>
    </row>
    <row r="29" spans="1:35" s="31" customFormat="1" ht="12.75" hidden="1">
      <c r="A29" s="50" t="s">
        <v>42</v>
      </c>
      <c r="B29" s="4"/>
      <c r="C29" s="18"/>
      <c r="D29" s="4"/>
      <c r="E29" s="18"/>
      <c r="F29" s="4"/>
      <c r="G29" s="18"/>
      <c r="H29" s="4"/>
      <c r="I29" s="18"/>
      <c r="J29" s="4"/>
      <c r="K29" s="18"/>
      <c r="L29" s="4"/>
      <c r="M29" s="18"/>
      <c r="N29" s="4"/>
      <c r="O29" s="29"/>
      <c r="P29" s="4"/>
      <c r="Q29" s="18"/>
      <c r="R29" s="4"/>
      <c r="S29" s="18"/>
      <c r="T29" s="30">
        <f>COUNT(B29:S29)/2</f>
        <v>0</v>
      </c>
      <c r="U29" s="6"/>
      <c r="V29" s="6"/>
      <c r="W29" s="6"/>
      <c r="X29" s="6"/>
      <c r="Y29" s="6"/>
      <c r="Z29" s="6"/>
      <c r="AA29" s="6"/>
      <c r="AB29"/>
      <c r="AC29"/>
      <c r="AD29"/>
      <c r="AE29"/>
      <c r="AF29"/>
      <c r="AG29"/>
      <c r="AH29"/>
      <c r="AI29"/>
    </row>
    <row r="30" spans="1:35" s="31" customFormat="1" ht="12.75" hidden="1">
      <c r="A30" s="28"/>
      <c r="B30" s="4"/>
      <c r="C30" s="18"/>
      <c r="D30" s="4"/>
      <c r="E30" s="18"/>
      <c r="F30" s="4"/>
      <c r="G30" s="18"/>
      <c r="H30" s="4"/>
      <c r="I30" s="18"/>
      <c r="J30" s="4"/>
      <c r="K30" s="18"/>
      <c r="L30" s="4"/>
      <c r="M30" s="18"/>
      <c r="N30" s="4"/>
      <c r="O30" s="29"/>
      <c r="P30" s="4"/>
      <c r="Q30" s="18"/>
      <c r="R30" s="4"/>
      <c r="S30" s="18"/>
      <c r="T30" s="30">
        <f>COUNT(B30:S30)/2</f>
        <v>0</v>
      </c>
      <c r="U30" s="6"/>
      <c r="V30" s="6"/>
      <c r="W30" s="6"/>
      <c r="X30" s="6"/>
      <c r="Y30" s="6"/>
      <c r="Z30" s="6"/>
      <c r="AA30" s="6"/>
      <c r="AB30"/>
      <c r="AC30"/>
      <c r="AD30"/>
      <c r="AE30"/>
      <c r="AF30"/>
      <c r="AG30"/>
      <c r="AH30"/>
      <c r="AI30"/>
    </row>
    <row r="31" spans="1:36" ht="12.75" hidden="1">
      <c r="A31" s="28"/>
      <c r="B31" s="4"/>
      <c r="C31" s="18"/>
      <c r="E31" s="18"/>
      <c r="F31" s="4"/>
      <c r="G31" s="18"/>
      <c r="I31" s="18"/>
      <c r="K31" s="18"/>
      <c r="L31" s="4"/>
      <c r="M31" s="18"/>
      <c r="O31" s="18"/>
      <c r="Q31" s="18"/>
      <c r="S31" s="18"/>
      <c r="T31" s="30">
        <f>COUNT(B31:S31)/2</f>
        <v>0</v>
      </c>
      <c r="AJ31" s="31"/>
    </row>
    <row r="32" spans="1:36" s="31" customFormat="1" ht="12.75">
      <c r="A32" s="28"/>
      <c r="B32" s="4"/>
      <c r="C32" s="18"/>
      <c r="D32" s="4"/>
      <c r="E32" s="18"/>
      <c r="F32" s="4"/>
      <c r="G32" s="18"/>
      <c r="H32" s="4"/>
      <c r="I32" s="18"/>
      <c r="J32" s="4"/>
      <c r="K32" s="18"/>
      <c r="L32" s="4"/>
      <c r="M32" s="18"/>
      <c r="N32" s="4"/>
      <c r="O32" s="18"/>
      <c r="P32" s="4"/>
      <c r="Q32" s="18"/>
      <c r="R32" s="4"/>
      <c r="S32" s="18"/>
      <c r="T32" s="19"/>
      <c r="U32" s="6"/>
      <c r="V32" s="6"/>
      <c r="W32" s="6"/>
      <c r="X32" s="6"/>
      <c r="Y32" s="6"/>
      <c r="Z32" s="6"/>
      <c r="AA32" s="6"/>
      <c r="AB32"/>
      <c r="AC32"/>
      <c r="AD32"/>
      <c r="AE32"/>
      <c r="AF32"/>
      <c r="AG32"/>
      <c r="AH32"/>
      <c r="AI32"/>
      <c r="AJ32"/>
    </row>
    <row r="33" spans="1:27" ht="12.75">
      <c r="A33" s="32" t="s">
        <v>35</v>
      </c>
      <c r="B33" s="33"/>
      <c r="C33" s="34">
        <f>COUNT(B27:B31)</f>
        <v>0</v>
      </c>
      <c r="D33" s="33"/>
      <c r="E33" s="34">
        <f>COUNT(D27:D31)</f>
        <v>0</v>
      </c>
      <c r="F33" s="33"/>
      <c r="G33" s="34">
        <f>COUNT(F27:F31)</f>
        <v>1</v>
      </c>
      <c r="H33" s="33"/>
      <c r="I33" s="34">
        <f>COUNT(H27:H31)</f>
        <v>1</v>
      </c>
      <c r="J33" s="33"/>
      <c r="K33" s="34">
        <f>COUNT(J27:J31)</f>
        <v>0</v>
      </c>
      <c r="L33" s="33"/>
      <c r="M33" s="34">
        <f>COUNT(L27:L31)</f>
        <v>0</v>
      </c>
      <c r="N33" s="33"/>
      <c r="O33" s="34">
        <f>COUNT(N27:N31)</f>
        <v>0</v>
      </c>
      <c r="P33" s="33"/>
      <c r="Q33" s="34">
        <f>COUNT(P27:P31)</f>
        <v>1</v>
      </c>
      <c r="R33" s="33"/>
      <c r="S33" s="34">
        <f>COUNT(R27:R31)</f>
        <v>0</v>
      </c>
      <c r="T33" s="35"/>
      <c r="U33" s="36"/>
      <c r="V33" s="36"/>
      <c r="W33" s="36"/>
      <c r="X33" s="36"/>
      <c r="Y33" s="36"/>
      <c r="Z33" s="36"/>
      <c r="AA33" s="36"/>
    </row>
    <row r="34" spans="1:27" ht="12.75">
      <c r="A34" s="37" t="s">
        <v>36</v>
      </c>
      <c r="B34" s="38"/>
      <c r="C34" s="39">
        <v>84</v>
      </c>
      <c r="D34" s="40"/>
      <c r="E34" s="39">
        <v>81</v>
      </c>
      <c r="F34" s="38"/>
      <c r="G34" s="39">
        <v>84</v>
      </c>
      <c r="H34" s="40"/>
      <c r="I34" s="39">
        <v>56</v>
      </c>
      <c r="J34" s="40"/>
      <c r="K34" s="39"/>
      <c r="L34" s="38"/>
      <c r="M34" s="39"/>
      <c r="N34" s="40"/>
      <c r="O34" s="39"/>
      <c r="P34" s="40"/>
      <c r="Q34" s="39">
        <v>76</v>
      </c>
      <c r="R34" s="40"/>
      <c r="S34" s="39"/>
      <c r="T34" s="41"/>
      <c r="U34" s="36"/>
      <c r="V34" s="36"/>
      <c r="W34" s="36"/>
      <c r="X34" s="36"/>
      <c r="Y34" s="36"/>
      <c r="Z34" s="36"/>
      <c r="AA34" s="36"/>
    </row>
    <row r="35" spans="1:27" ht="12.75">
      <c r="A35" s="36"/>
      <c r="B35" s="51"/>
      <c r="C35" s="51"/>
      <c r="E35" s="51"/>
      <c r="F35" s="51"/>
      <c r="G35" s="51"/>
      <c r="I35" s="51"/>
      <c r="K35" s="51"/>
      <c r="L35" s="51"/>
      <c r="M35" s="51"/>
      <c r="O35" s="51"/>
      <c r="Q35" s="51"/>
      <c r="S35" s="51"/>
      <c r="T35" s="52"/>
      <c r="U35" s="36"/>
      <c r="V35" s="36"/>
      <c r="W35" s="36"/>
      <c r="X35" s="36"/>
      <c r="Y35" s="36"/>
      <c r="Z35" s="36"/>
      <c r="AA35" s="36"/>
    </row>
    <row r="36" spans="1:20" ht="12.75">
      <c r="A36" s="53"/>
      <c r="B36" s="40"/>
      <c r="C36" s="54"/>
      <c r="D36" s="40"/>
      <c r="E36" s="54"/>
      <c r="F36" s="40"/>
      <c r="G36" s="54"/>
      <c r="H36" s="40"/>
      <c r="I36" s="54"/>
      <c r="J36" s="40"/>
      <c r="K36" s="54"/>
      <c r="L36" s="40"/>
      <c r="M36" s="54"/>
      <c r="N36" s="40"/>
      <c r="O36" s="54"/>
      <c r="P36" s="40"/>
      <c r="Q36" s="54"/>
      <c r="R36" s="40"/>
      <c r="S36" s="54"/>
      <c r="T36" s="42"/>
    </row>
    <row r="37" spans="1:37" s="16" customFormat="1" ht="36" customHeight="1">
      <c r="A37" s="8"/>
      <c r="B37" s="9" t="s">
        <v>2</v>
      </c>
      <c r="C37" s="10"/>
      <c r="D37" s="9" t="str">
        <f>D4</f>
        <v>Flemington Road 10K</v>
      </c>
      <c r="E37" s="10"/>
      <c r="F37" s="9" t="str">
        <f>F4</f>
        <v>Warragul CC 8K</v>
      </c>
      <c r="G37" s="10"/>
      <c r="H37" s="9" t="str">
        <f>H4</f>
        <v>Albert Park Road 15K</v>
      </c>
      <c r="I37" s="11"/>
      <c r="J37" s="9" t="str">
        <f>J4</f>
        <v>Bundoora CC 12K</v>
      </c>
      <c r="K37" s="10"/>
      <c r="L37" s="9" t="str">
        <f>L4</f>
        <v>Sandown Road Relays</v>
      </c>
      <c r="M37" s="11"/>
      <c r="N37" s="9" t="str">
        <f>N4</f>
        <v>Bendigo Coliban Road Relay</v>
      </c>
      <c r="O37" s="11"/>
      <c r="P37" s="9" t="str">
        <f>P4</f>
        <v>Brimbank CC 16K</v>
      </c>
      <c r="Q37" s="11"/>
      <c r="R37" s="9" t="str">
        <f>R4</f>
        <v>Burnley    1/2 Mara</v>
      </c>
      <c r="S37" s="10"/>
      <c r="T37" s="55" t="s">
        <v>43</v>
      </c>
      <c r="U37"/>
      <c r="V37" s="15"/>
      <c r="W37" s="15"/>
      <c r="X37" s="15"/>
      <c r="Y37" s="15"/>
      <c r="Z37" s="15"/>
      <c r="AA37" s="15"/>
      <c r="AB37"/>
      <c r="AC37"/>
      <c r="AD37"/>
      <c r="AE37"/>
      <c r="AF37"/>
      <c r="AG37"/>
      <c r="AH37"/>
      <c r="AI37"/>
      <c r="AK37" s="16" t="s">
        <v>44</v>
      </c>
    </row>
    <row r="38" spans="1:35" s="3" customFormat="1" ht="12.75">
      <c r="A38" s="56"/>
      <c r="B38" s="4" t="str">
        <f>B5</f>
        <v>5.5.01</v>
      </c>
      <c r="C38" s="18"/>
      <c r="D38" s="4" t="str">
        <f>D5</f>
        <v>19.5.01</v>
      </c>
      <c r="E38" s="18"/>
      <c r="F38" s="4" t="str">
        <f>F5</f>
        <v>2.6.01</v>
      </c>
      <c r="G38" s="18"/>
      <c r="H38" s="4" t="str">
        <f>H5</f>
        <v>1.7.01</v>
      </c>
      <c r="I38" s="18"/>
      <c r="J38" s="4" t="str">
        <f>J5</f>
        <v>14.7.01</v>
      </c>
      <c r="K38" s="18"/>
      <c r="L38" s="4" t="str">
        <f>L5</f>
        <v>21.7.01</v>
      </c>
      <c r="M38" s="18"/>
      <c r="N38" s="4" t="str">
        <f>N5</f>
        <v>4.8.01</v>
      </c>
      <c r="O38" s="18"/>
      <c r="P38" s="4" t="str">
        <f>P5</f>
        <v>18.8.01</v>
      </c>
      <c r="Q38" s="18"/>
      <c r="R38" s="4" t="str">
        <f>R5</f>
        <v>16.9.01</v>
      </c>
      <c r="S38" s="18"/>
      <c r="T38" s="57"/>
      <c r="U38"/>
      <c r="V38" s="5"/>
      <c r="W38" s="5"/>
      <c r="X38" s="5"/>
      <c r="Y38" s="5"/>
      <c r="Z38" s="5"/>
      <c r="AA38" s="5"/>
      <c r="AB38"/>
      <c r="AC38"/>
      <c r="AD38"/>
      <c r="AE38"/>
      <c r="AF38"/>
      <c r="AG38"/>
      <c r="AH38"/>
      <c r="AI38"/>
    </row>
    <row r="39" spans="1:27" ht="12.75">
      <c r="A39" s="58" t="s">
        <v>45</v>
      </c>
      <c r="B39" s="45"/>
      <c r="C39" s="46" t="s">
        <v>22</v>
      </c>
      <c r="D39" s="45" t="s">
        <v>46</v>
      </c>
      <c r="E39" s="46" t="s">
        <v>22</v>
      </c>
      <c r="F39" s="45" t="s">
        <v>46</v>
      </c>
      <c r="G39" s="46" t="s">
        <v>22</v>
      </c>
      <c r="H39" s="45" t="s">
        <v>46</v>
      </c>
      <c r="I39" s="46" t="s">
        <v>22</v>
      </c>
      <c r="J39" s="45" t="s">
        <v>46</v>
      </c>
      <c r="K39" s="46" t="s">
        <v>22</v>
      </c>
      <c r="L39" s="45"/>
      <c r="M39" s="46" t="s">
        <v>22</v>
      </c>
      <c r="N39" s="45" t="s">
        <v>46</v>
      </c>
      <c r="O39" s="46" t="s">
        <v>22</v>
      </c>
      <c r="P39" s="45" t="s">
        <v>46</v>
      </c>
      <c r="Q39" s="46" t="s">
        <v>22</v>
      </c>
      <c r="R39" s="45" t="s">
        <v>46</v>
      </c>
      <c r="S39" s="46" t="s">
        <v>22</v>
      </c>
      <c r="T39" s="57" t="s">
        <v>22</v>
      </c>
      <c r="U39"/>
      <c r="V39" s="5"/>
      <c r="W39" s="5"/>
      <c r="X39" s="5"/>
      <c r="Y39" s="5"/>
      <c r="Z39" s="5"/>
      <c r="AA39" s="5"/>
    </row>
    <row r="40" spans="1:21" ht="12.75">
      <c r="A40" s="48" t="s">
        <v>24</v>
      </c>
      <c r="B40" s="4"/>
      <c r="C40" s="18"/>
      <c r="E40" s="18"/>
      <c r="F40" s="4"/>
      <c r="G40" s="18"/>
      <c r="I40" s="18"/>
      <c r="K40" s="18"/>
      <c r="L40" s="4"/>
      <c r="M40" s="18"/>
      <c r="O40" s="18"/>
      <c r="Q40" s="18"/>
      <c r="S40" s="18"/>
      <c r="T40" s="59"/>
      <c r="U40"/>
    </row>
    <row r="41" spans="1:21" ht="12.75">
      <c r="A41" s="108" t="s">
        <v>47</v>
      </c>
      <c r="B41" s="109"/>
      <c r="C41" s="110">
        <v>5</v>
      </c>
      <c r="D41" s="109">
        <f>SUM(E8:E13)-E11</f>
        <v>612</v>
      </c>
      <c r="E41" s="110">
        <v>3</v>
      </c>
      <c r="F41" s="109">
        <v>560</v>
      </c>
      <c r="G41" s="110">
        <v>3</v>
      </c>
      <c r="H41" s="109">
        <v>418</v>
      </c>
      <c r="I41" s="110">
        <v>1</v>
      </c>
      <c r="J41" s="109">
        <v>495</v>
      </c>
      <c r="K41" s="110">
        <v>2</v>
      </c>
      <c r="L41" s="109"/>
      <c r="M41" s="110">
        <v>2</v>
      </c>
      <c r="N41" s="109"/>
      <c r="O41" s="110">
        <v>1</v>
      </c>
      <c r="P41" s="109">
        <v>365</v>
      </c>
      <c r="Q41" s="110">
        <v>1</v>
      </c>
      <c r="R41" s="109">
        <f>S8+S10+S13+S11</f>
        <v>280</v>
      </c>
      <c r="S41" s="95">
        <v>2</v>
      </c>
      <c r="T41" s="111">
        <v>2</v>
      </c>
      <c r="U41"/>
    </row>
    <row r="42" spans="1:21" ht="12.75">
      <c r="A42" s="112" t="s">
        <v>67</v>
      </c>
      <c r="B42" s="113"/>
      <c r="C42" s="114"/>
      <c r="D42" s="113"/>
      <c r="E42" s="114"/>
      <c r="F42" s="113"/>
      <c r="G42" s="114"/>
      <c r="H42" s="113"/>
      <c r="I42" s="114"/>
      <c r="J42" s="113"/>
      <c r="K42" s="114"/>
      <c r="L42" s="113"/>
      <c r="M42" s="114">
        <v>2</v>
      </c>
      <c r="N42" s="113"/>
      <c r="O42" s="114"/>
      <c r="P42" s="113"/>
      <c r="Q42" s="114"/>
      <c r="R42" s="113"/>
      <c r="S42" s="105"/>
      <c r="T42" s="115"/>
      <c r="U42"/>
    </row>
    <row r="43" spans="1:21" ht="12.75" hidden="1">
      <c r="A43" s="50"/>
      <c r="B43" s="51"/>
      <c r="C43" s="60"/>
      <c r="D43" s="51"/>
      <c r="E43" s="60"/>
      <c r="F43" s="51"/>
      <c r="G43" s="60"/>
      <c r="H43" s="51"/>
      <c r="I43" s="60"/>
      <c r="J43" s="51"/>
      <c r="K43" s="60"/>
      <c r="L43" s="51"/>
      <c r="M43" s="60"/>
      <c r="N43" s="51"/>
      <c r="O43" s="60"/>
      <c r="P43" s="51"/>
      <c r="Q43" s="60"/>
      <c r="R43" s="51"/>
      <c r="S43" s="18"/>
      <c r="T43" s="59"/>
      <c r="U43"/>
    </row>
    <row r="44" spans="1:21" ht="12.75" hidden="1">
      <c r="A44" s="48" t="s">
        <v>40</v>
      </c>
      <c r="B44" s="51"/>
      <c r="C44" s="60"/>
      <c r="D44" s="51"/>
      <c r="E44" s="60"/>
      <c r="F44" s="51"/>
      <c r="G44" s="60"/>
      <c r="H44" s="51"/>
      <c r="I44" s="60"/>
      <c r="J44" s="51"/>
      <c r="K44" s="60"/>
      <c r="L44" s="51"/>
      <c r="M44" s="60"/>
      <c r="N44" s="51"/>
      <c r="O44" s="60"/>
      <c r="P44" s="51"/>
      <c r="Q44" s="60"/>
      <c r="R44" s="51"/>
      <c r="S44" s="18"/>
      <c r="T44" s="59"/>
      <c r="U44"/>
    </row>
    <row r="45" spans="1:21" ht="12.75" hidden="1">
      <c r="A45" s="28" t="s">
        <v>48</v>
      </c>
      <c r="B45" s="51"/>
      <c r="C45" s="60"/>
      <c r="D45" s="51"/>
      <c r="E45" s="60"/>
      <c r="F45" s="51"/>
      <c r="G45" s="60"/>
      <c r="H45" s="51"/>
      <c r="I45" s="60"/>
      <c r="J45" s="51"/>
      <c r="K45" s="60"/>
      <c r="L45" s="51"/>
      <c r="M45" s="60"/>
      <c r="N45" s="51"/>
      <c r="O45" s="60"/>
      <c r="P45" s="51"/>
      <c r="Q45" s="60"/>
      <c r="R45" s="51"/>
      <c r="S45" s="18"/>
      <c r="T45" s="59"/>
      <c r="U45"/>
    </row>
    <row r="46" spans="1:21" ht="12.75" hidden="1">
      <c r="A46" s="28"/>
      <c r="B46" s="51"/>
      <c r="C46" s="60"/>
      <c r="D46" s="51"/>
      <c r="E46" s="60"/>
      <c r="F46" s="51"/>
      <c r="G46" s="60"/>
      <c r="H46" s="51"/>
      <c r="I46" s="60"/>
      <c r="J46" s="51"/>
      <c r="K46" s="60"/>
      <c r="L46" s="51"/>
      <c r="M46" s="60"/>
      <c r="N46" s="51"/>
      <c r="O46" s="60"/>
      <c r="P46" s="51"/>
      <c r="Q46" s="60"/>
      <c r="R46" s="51"/>
      <c r="S46" s="18"/>
      <c r="T46" s="59"/>
      <c r="U46"/>
    </row>
    <row r="47" spans="1:21" ht="12.75">
      <c r="A47" s="61"/>
      <c r="B47" s="40"/>
      <c r="C47" s="62"/>
      <c r="D47" s="40"/>
      <c r="E47" s="62"/>
      <c r="F47" s="40"/>
      <c r="G47" s="62"/>
      <c r="H47" s="40"/>
      <c r="I47" s="62"/>
      <c r="J47" s="40"/>
      <c r="K47" s="62"/>
      <c r="L47" s="40"/>
      <c r="M47" s="62"/>
      <c r="N47" s="40"/>
      <c r="O47" s="62"/>
      <c r="P47" s="40"/>
      <c r="Q47" s="62"/>
      <c r="R47" s="38"/>
      <c r="S47" s="62"/>
      <c r="T47" s="63"/>
      <c r="U47"/>
    </row>
    <row r="64" ht="12" customHeight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</sheetData>
  <sheetProtection/>
  <printOptions/>
  <pageMargins left="0.83" right="0.24" top="0.47" bottom="0.3" header="0.36" footer="0.3"/>
  <pageSetup fitToHeight="1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2" max="2" width="22.140625" style="0" customWidth="1"/>
    <col min="4" max="4" width="11.00390625" style="0" customWidth="1"/>
    <col min="5" max="5" width="10.140625" style="0" customWidth="1"/>
    <col min="13" max="13" width="9.140625" style="0" hidden="1" customWidth="1"/>
    <col min="14" max="14" width="10.421875" style="0" customWidth="1"/>
  </cols>
  <sheetData>
    <row r="1" spans="1:8" ht="30">
      <c r="A1" s="1" t="s">
        <v>49</v>
      </c>
      <c r="B1" s="64"/>
      <c r="C1" s="65"/>
      <c r="D1" s="65"/>
      <c r="H1" s="65"/>
    </row>
    <row r="2" spans="3:8" ht="12.75">
      <c r="C2" s="65"/>
      <c r="D2" s="65"/>
      <c r="H2" s="65"/>
    </row>
    <row r="3" spans="1:14" ht="51">
      <c r="A3" s="66" t="s">
        <v>50</v>
      </c>
      <c r="B3" s="67"/>
      <c r="C3" s="68" t="str">
        <f>Results!B4</f>
        <v>Brimbank CC Relays</v>
      </c>
      <c r="D3" s="9" t="str">
        <f>Results!D4</f>
        <v>Flemington Road 10K</v>
      </c>
      <c r="E3" s="12" t="str">
        <f>Results!F4&amp;"/6K"</f>
        <v>Warragul CC 8K/6K</v>
      </c>
      <c r="F3" s="12" t="str">
        <f>Results!H4</f>
        <v>Albert Park Road 15K</v>
      </c>
      <c r="G3" s="9" t="str">
        <f>Results!J4&amp;"/8K"</f>
        <v>Bundoora CC 12K/8K</v>
      </c>
      <c r="H3" s="9" t="str">
        <f>Results!L4</f>
        <v>Sandown Road Relays</v>
      </c>
      <c r="I3" s="9" t="str">
        <f>Results!N4</f>
        <v>Bendigo Coliban Road Relay</v>
      </c>
      <c r="J3" s="69" t="str">
        <f>Results!P4&amp;"/4K"</f>
        <v>Brimbank CC 16K/4K</v>
      </c>
      <c r="K3" s="70" t="str">
        <f>Results!R4</f>
        <v>Burnley    1/2 Mara</v>
      </c>
      <c r="L3" s="71" t="s">
        <v>51</v>
      </c>
      <c r="M3" s="71" t="s">
        <v>68</v>
      </c>
      <c r="N3" s="71" t="s">
        <v>52</v>
      </c>
    </row>
    <row r="4" spans="1:14" ht="12.75">
      <c r="A4" s="72"/>
      <c r="B4" s="18"/>
      <c r="C4" s="73" t="str">
        <f>Results!B5</f>
        <v>5.5.01</v>
      </c>
      <c r="D4" s="4" t="str">
        <f>Results!D5</f>
        <v>19.5.01</v>
      </c>
      <c r="E4" s="4" t="str">
        <f>Results!F5</f>
        <v>2.6.01</v>
      </c>
      <c r="F4" s="4" t="str">
        <f>Results!H5</f>
        <v>1.7.01</v>
      </c>
      <c r="G4" s="4" t="str">
        <f>Results!J5</f>
        <v>14.7.01</v>
      </c>
      <c r="H4" s="4" t="str">
        <f>Results!L5</f>
        <v>21.7.01</v>
      </c>
      <c r="I4" s="5" t="str">
        <f>Results!N5</f>
        <v>4.8.01</v>
      </c>
      <c r="J4" s="5" t="str">
        <f>Results!P5</f>
        <v>18.8.01</v>
      </c>
      <c r="K4" s="74" t="str">
        <f>Results!R5</f>
        <v>16.9.01</v>
      </c>
      <c r="L4" s="17"/>
      <c r="M4" s="28"/>
      <c r="N4" s="17"/>
    </row>
    <row r="5" spans="1:14" ht="12.75">
      <c r="A5" s="72"/>
      <c r="B5" s="18"/>
      <c r="C5" s="4"/>
      <c r="D5" s="4"/>
      <c r="E5" s="4"/>
      <c r="F5" s="4"/>
      <c r="G5" s="4"/>
      <c r="H5" s="4"/>
      <c r="I5" s="4"/>
      <c r="J5" s="4"/>
      <c r="K5" s="59"/>
      <c r="L5" s="17"/>
      <c r="M5" s="61"/>
      <c r="N5" s="17"/>
    </row>
    <row r="6" spans="1:14" ht="12.75">
      <c r="A6" s="75"/>
      <c r="B6" s="76"/>
      <c r="C6" s="77"/>
      <c r="D6" s="77"/>
      <c r="E6" s="77"/>
      <c r="F6" s="77"/>
      <c r="G6" s="77"/>
      <c r="H6" s="77"/>
      <c r="I6" s="77"/>
      <c r="J6" s="77"/>
      <c r="K6" s="78"/>
      <c r="L6" s="79"/>
      <c r="M6" s="28"/>
      <c r="N6" s="79"/>
    </row>
    <row r="7" spans="1:14" ht="12.75">
      <c r="A7" s="80">
        <v>1</v>
      </c>
      <c r="B7" s="27" t="str">
        <f>Results!A8</f>
        <v>James Atkinson</v>
      </c>
      <c r="C7" s="81">
        <f>IF(ISBLANK(Results!C8),"",ROUND((Results!C$21-Results!C8+1)/Results!C$21*100,2))</f>
        <v>90.85</v>
      </c>
      <c r="D7" s="82">
        <f>IF(ISBLANK(Results!E8),"",ROUND((Results!E$21-Results!E8+1)/Results!E$21*100,2))</f>
        <v>92.63</v>
      </c>
      <c r="E7" s="82">
        <f>IF(ISBLANK(Results!G8),"",ROUND((Results!G$21-Results!G8+1)/Results!G$21*100,2))</f>
        <v>90.79</v>
      </c>
      <c r="F7" s="82">
        <f>IF(ISBLANK(Results!I8),"",ROUND((Results!I$21-Results!I8+1)/Results!I$21*100,2))</f>
        <v>95.45</v>
      </c>
      <c r="G7" s="82">
        <f>IF(ISBLANK(Results!K8),"",ROUND((Results!K$21-Results!K8+1)/Results!K$21*100,2))</f>
        <v>91.46</v>
      </c>
      <c r="H7" s="82">
        <f>IF(ISBLANK(Results!M8),"",ROUND((Results!M$21-Results!M8+1)/Results!M$21*100,2))</f>
        <v>92.33</v>
      </c>
      <c r="I7" s="82">
        <f>AVERAGE(F7,K7,J7)</f>
        <v>96.87</v>
      </c>
      <c r="J7" s="82">
        <f>IF(ISBLANK(Results!Q8),"",ROUND((Results!Q$21-Results!Q8+1)/Results!Q$21*100,2))</f>
        <v>96.8</v>
      </c>
      <c r="K7" s="83">
        <f>IF(ISBLANK(Results!S8),"",ROUND((Results!S$21-Results!S8+1)/Results!S$21*100,2))</f>
        <v>98.36</v>
      </c>
      <c r="L7" s="84">
        <f>SUM(C7:K7)</f>
        <v>845.54</v>
      </c>
      <c r="M7" s="28">
        <f>LARGE('Club Trophy'!C7:K7,9)</f>
        <v>90.79</v>
      </c>
      <c r="N7" s="84">
        <f aca="true" t="shared" si="0" ref="N7:N19">IF(ISNUMBER(M7),L7-M7,L7)</f>
        <v>754.75</v>
      </c>
    </row>
    <row r="8" spans="1:14" ht="12.75">
      <c r="A8" s="80">
        <f aca="true" t="shared" si="1" ref="A8:A19">1+A7</f>
        <v>2</v>
      </c>
      <c r="B8" s="27" t="str">
        <f>Results!A10</f>
        <v>John Hand</v>
      </c>
      <c r="C8" s="81">
        <f>IF(ISBLANK(Results!C10),"",ROUND((Results!C$21-Results!C10+1)/Results!C$21*100,2))</f>
        <v>41.08</v>
      </c>
      <c r="D8" s="82">
        <f>IF(ISBLANK(Results!E10),"",ROUND((Results!E$21-Results!E10+1)/Results!E$21*100,2))</f>
        <v>51.05</v>
      </c>
      <c r="E8" s="82">
        <f>IF(ISBLANK(Results!G10),"",ROUND((Results!G$21-Results!G10+1)/Results!G$21*100,2))</f>
        <v>47.94</v>
      </c>
      <c r="F8" s="82">
        <f>IF(ISBLANK(Results!I10),"",ROUND((Results!I$21-Results!I10+1)/Results!I$21*100,2))</f>
        <v>53.31</v>
      </c>
      <c r="G8" s="82">
        <f>IF(ISBLANK(Results!K10),"",ROUND((Results!K$21-Results!K10+1)/Results!K$21*100,2))</f>
        <v>55.87</v>
      </c>
      <c r="H8" s="82">
        <f>IF(ISBLANK(Results!M10),"",ROUND((Results!M$21-Results!M10+1)/Results!M$21*100,2))</f>
        <v>53.71</v>
      </c>
      <c r="I8" s="82">
        <f>AVERAGE(G8,K8,J8)</f>
        <v>66.52333333333333</v>
      </c>
      <c r="J8" s="82">
        <f>IF(ISBLANK(Results!Q10),"",ROUND((Results!Q$21-Results!Q10+1)/Results!Q$21*100,2))</f>
        <v>68.95</v>
      </c>
      <c r="K8" s="83">
        <f>IF(ISBLANK(Results!S10),"",ROUND((Results!S$21-Results!S10+1)/Results!S$21*100,2))</f>
        <v>74.75</v>
      </c>
      <c r="L8" s="84">
        <f aca="true" t="shared" si="2" ref="L8:L18">SUM(C8:K8)</f>
        <v>513.1833333333333</v>
      </c>
      <c r="M8" s="28">
        <f>LARGE('Club Trophy'!C8:K8,9)</f>
        <v>41.08</v>
      </c>
      <c r="N8" s="84">
        <f t="shared" si="0"/>
        <v>472.1033333333333</v>
      </c>
    </row>
    <row r="9" spans="1:14" ht="12.75">
      <c r="A9" s="80">
        <f t="shared" si="1"/>
        <v>3</v>
      </c>
      <c r="B9" s="27" t="str">
        <f>Results!A11</f>
        <v>John Nolan</v>
      </c>
      <c r="C9" s="81">
        <f>IF(ISBLANK(Results!C11),"",ROUND((Results!C$21-Results!C11+1)/Results!C$21*100,2))</f>
        <v>40.61</v>
      </c>
      <c r="D9" s="82">
        <f>IF(ISBLANK(Results!E11),"",ROUND((Results!E$21-Results!E11+1)/Results!E$21*100,2))</f>
        <v>44.21</v>
      </c>
      <c r="E9" s="82">
        <f>IF(ISBLANK(Results!G11),"",ROUND((Results!G$21-Results!G11+1)/Results!G$21*100,2))</f>
        <v>35.56</v>
      </c>
      <c r="F9" s="82">
        <f>IF(ISBLANK(Results!I11),"",ROUND((Results!I$21-Results!I11+1)/Results!I$21*100,2))</f>
        <v>56.2</v>
      </c>
      <c r="G9" s="82">
        <f>IF(ISBLANK(Results!K11),"",ROUND((Results!K$21-Results!K11+1)/Results!K$21*100,2))</f>
        <v>55.16</v>
      </c>
      <c r="H9" s="82">
        <f>IF(ISBLANK(Results!M11),"",ROUND((Results!M$21-Results!M11+1)/Results!M$21*100,2))</f>
        <v>58.06</v>
      </c>
      <c r="I9" s="82">
        <f>AVERAGE(H9,F9,K9)</f>
        <v>58.74333333333334</v>
      </c>
      <c r="J9" s="82">
        <f>IF(ISBLANK(Results!Q11),"",ROUND((Results!Q$21-Results!Q11+1)/Results!Q$21*100,2))</f>
        <v>47.03</v>
      </c>
      <c r="K9" s="83">
        <f>IF(ISBLANK(Results!S11),"",ROUND((Results!S$21-Results!S11+1)/Results!S$21*100,2))</f>
        <v>61.97</v>
      </c>
      <c r="L9" s="84">
        <f t="shared" si="2"/>
        <v>457.5433333333333</v>
      </c>
      <c r="M9" s="28">
        <f>LARGE('Club Trophy'!C9:K9,9)</f>
        <v>35.56</v>
      </c>
      <c r="N9" s="84">
        <f t="shared" si="0"/>
        <v>421.9833333333333</v>
      </c>
    </row>
    <row r="10" spans="1:14" ht="12.75">
      <c r="A10" s="80">
        <f t="shared" si="1"/>
        <v>4</v>
      </c>
      <c r="B10" s="27" t="str">
        <f>Results!A12</f>
        <v>Christopher Knott</v>
      </c>
      <c r="C10" s="81">
        <f>IF(ISBLANK(Results!C12),"",ROUND((Results!C$21-Results!C12+1)/Results!C$21*100,2))</f>
      </c>
      <c r="D10" s="82">
        <f>IF(ISBLANK(Results!E12),"",ROUND((Results!E$21-Results!E12+1)/Results!E$21*100,2))</f>
        <v>64.47</v>
      </c>
      <c r="E10" s="82">
        <f>IF(ISBLANK(Results!G12),"",ROUND((Results!G$21-Results!G12+1)/Results!G$21*100,2))</f>
        <v>61.9</v>
      </c>
      <c r="F10" s="82">
        <f>IF(ISBLANK(Results!I12),"",ROUND((Results!I$21-Results!I12+1)/Results!I$21*100,2))</f>
      </c>
      <c r="G10" s="82">
        <f>IF(ISBLANK(Results!K12),"",ROUND((Results!K$21-Results!K12+1)/Results!K$21*100,2))</f>
        <v>66.19</v>
      </c>
      <c r="H10" s="82">
        <f>IF(ISBLANK(Results!M12),"",ROUND((Results!M$21-Results!M12+1)/Results!M$21*100,2))</f>
        <v>60.87</v>
      </c>
      <c r="I10" s="82">
        <f>AVERAGE(G10,D10,E10)</f>
        <v>64.18666666666667</v>
      </c>
      <c r="J10" s="82">
        <f>IF(ISBLANK(Results!Q12),"",ROUND((Results!Q$21-Results!Q12+1)/Results!Q$21*100,2))</f>
        <v>59.36</v>
      </c>
      <c r="K10" s="83">
        <f>IF(ISBLANK(Results!S12),"",ROUND((Results!S$21-Results!S12+1)/Results!S$21*100,2))</f>
      </c>
      <c r="L10" s="84">
        <f t="shared" si="2"/>
        <v>376.9766666666667</v>
      </c>
      <c r="M10" s="28" t="e">
        <f>LARGE('Club Trophy'!C10:K10,9)</f>
        <v>#NUM!</v>
      </c>
      <c r="N10" s="84">
        <f t="shared" si="0"/>
        <v>376.9766666666667</v>
      </c>
    </row>
    <row r="11" spans="1:14" ht="12.75">
      <c r="A11" s="80">
        <f t="shared" si="1"/>
        <v>5</v>
      </c>
      <c r="B11" s="27" t="str">
        <f>Results!A13</f>
        <v>Michael Harvey</v>
      </c>
      <c r="C11" s="81">
        <f>IF(ISBLANK(Results!C13),"",ROUND((Results!C$21-Results!C13+1)/Results!C$21*100,2))</f>
      </c>
      <c r="D11" s="82">
        <f>IF(ISBLANK(Results!E13),"",ROUND((Results!E$21-Results!E13+1)/Results!E$21*100,2))</f>
        <v>47.11</v>
      </c>
      <c r="E11" s="82">
        <f>IF(ISBLANK(Results!G13),"",ROUND((Results!G$21-Results!G13+1)/Results!G$21*100,2))</f>
        <v>47.62</v>
      </c>
      <c r="F11" s="82">
        <f>IF(ISBLANK(Results!I13),"",ROUND((Results!I$21-Results!I13+1)/Results!I$21*100,2))</f>
      </c>
      <c r="G11" s="82">
        <f>IF(ISBLANK(Results!K13),"",ROUND((Results!K$21-Results!K13+1)/Results!K$21*100,2))</f>
        <v>56.23</v>
      </c>
      <c r="H11" s="82">
        <f>IF(ISBLANK(Results!M13),"",ROUND((Results!M$21-Results!M13+1)/Results!M$21*100,2))</f>
        <v>61.13</v>
      </c>
      <c r="I11" s="82"/>
      <c r="J11" s="82">
        <f>IF(ISBLANK(Results!Q13),"",ROUND((Results!Q$21-Results!Q13+1)/Results!Q$21*100,2))</f>
        <v>60.27</v>
      </c>
      <c r="K11" s="83">
        <f>IF(ISBLANK(Results!S13),"",ROUND((Results!S$21-Results!S13+1)/Results!S$21*100,2))</f>
        <v>74.43</v>
      </c>
      <c r="L11" s="84">
        <f t="shared" si="2"/>
        <v>346.78999999999996</v>
      </c>
      <c r="M11" s="28" t="e">
        <f>LARGE('Club Trophy'!C11:K11,9)</f>
        <v>#NUM!</v>
      </c>
      <c r="N11" s="84">
        <f t="shared" si="0"/>
        <v>346.78999999999996</v>
      </c>
    </row>
    <row r="12" spans="1:14" ht="12.75">
      <c r="A12" s="80">
        <f t="shared" si="1"/>
        <v>6</v>
      </c>
      <c r="B12" s="27" t="str">
        <f>Results!A9</f>
        <v>Mal Grimmett</v>
      </c>
      <c r="C12" s="81">
        <f>IF(ISBLANK(Results!C9),"",ROUND((Results!C$21-Results!C9+1)/Results!C$21*100,2))</f>
        <v>77.23</v>
      </c>
      <c r="D12" s="82">
        <f>IF(ISBLANK(Results!E9),"",ROUND((Results!E$21-Results!E9+1)/Results!E$21*100,2))</f>
        <v>85</v>
      </c>
      <c r="E12" s="82">
        <f>IF(ISBLANK(Results!G9),"",ROUND((Results!G$21-Results!G9+1)/Results!G$21*100,2))</f>
        <v>75.56</v>
      </c>
      <c r="F12" s="82">
        <f>IF(ISBLANK(Results!I9),"",ROUND((Results!I$21-Results!I9+1)/Results!I$21*100,2))</f>
        <v>83.47</v>
      </c>
      <c r="G12" s="82">
        <f>IF(ISBLANK(Results!K9),"",ROUND((Results!K$21-Results!K9+1)/Results!K$21*100,2))</f>
      </c>
      <c r="H12" s="82">
        <f>IF(ISBLANK(Results!M9),"",ROUND((Results!M$21-Results!M9+1)/Results!M$21*100,2))</f>
      </c>
      <c r="I12" s="82"/>
      <c r="J12" s="82">
        <f>IF(ISBLANK(Results!Q9),"",ROUND((Results!Q$21-Results!Q9+1)/Results!Q$21*100,2))</f>
      </c>
      <c r="K12" s="83">
        <f>IF(ISBLANK(Results!S9),"",ROUND((Results!S$21-Results!S9+1)/Results!S$21*100,2))</f>
      </c>
      <c r="L12" s="84">
        <f t="shared" si="2"/>
        <v>321.26</v>
      </c>
      <c r="M12" s="28" t="e">
        <f>LARGE('Club Trophy'!C12:K12,9)</f>
        <v>#NUM!</v>
      </c>
      <c r="N12" s="84">
        <f t="shared" si="0"/>
        <v>321.26</v>
      </c>
    </row>
    <row r="13" spans="1:14" ht="12.75">
      <c r="A13" s="80">
        <f t="shared" si="1"/>
        <v>7</v>
      </c>
      <c r="B13" s="27" t="str">
        <f>Results!A14</f>
        <v>Uwe Steinheber</v>
      </c>
      <c r="C13" s="81">
        <f>IF(ISBLANK(Results!C14),"",ROUND((Results!C$21-Results!C14+1)/Results!C$21*100,2))</f>
        <v>31.92</v>
      </c>
      <c r="D13" s="82">
        <f>IF(ISBLANK(Results!E14),"",ROUND((Results!E$21-Results!E14+1)/Results!E$21*100,2))</f>
      </c>
      <c r="E13" s="82">
        <f>IF(ISBLANK(Results!G14),"",ROUND((Results!G$21-Results!G14+1)/Results!G$21*100,2))</f>
      </c>
      <c r="F13" s="82">
        <f>IF(ISBLANK(Results!I14),"",ROUND((Results!I$21-Results!I14+1)/Results!I$21*100,2))</f>
        <v>40.91</v>
      </c>
      <c r="G13" s="82">
        <f>IF(ISBLANK(Results!K14),"",ROUND((Results!K$21-Results!K14+1)/Results!K$21*100,2))</f>
      </c>
      <c r="H13" s="82">
        <f>IF(ISBLANK(Results!M14),"",ROUND((Results!M$21-Results!M14+1)/Results!M$21*100,2))</f>
      </c>
      <c r="I13" s="82">
        <f>AVERAGE(F13,K13,J13)</f>
        <v>41.596666666666664</v>
      </c>
      <c r="J13" s="82">
        <f>IF(ISBLANK(Results!Q14),"",ROUND((Results!Q$21-Results!Q14+1)/Results!Q$21*100,2))</f>
        <v>36.99</v>
      </c>
      <c r="K13" s="83">
        <f>IF(ISBLANK(Results!S14),"",ROUND((Results!S$21-Results!S14+1)/Results!S$21*100,2))</f>
        <v>46.89</v>
      </c>
      <c r="L13" s="84">
        <f t="shared" si="2"/>
        <v>198.30666666666667</v>
      </c>
      <c r="M13" s="28" t="e">
        <f>LARGE('Club Trophy'!C13:K13,9)</f>
        <v>#NUM!</v>
      </c>
      <c r="N13" s="84">
        <f t="shared" si="0"/>
        <v>198.30666666666667</v>
      </c>
    </row>
    <row r="14" spans="1:14" ht="12.75">
      <c r="A14" s="80">
        <f t="shared" si="1"/>
        <v>8</v>
      </c>
      <c r="B14" s="27" t="str">
        <f>Results!A28</f>
        <v>Alison Correll</v>
      </c>
      <c r="C14" s="81">
        <f>IF(ISBLANK(Results!C28),"",ROUND((Results!C$34-Results!C28+1)/Results!C$34*100,2))</f>
      </c>
      <c r="D14" s="82">
        <f>IF(ISBLANK(Results!E28),"",ROUND((Results!E$34-Results!E28+1)/Results!E$34*100,2))</f>
      </c>
      <c r="E14" s="82">
        <f>IF(ISBLANK(Results!G28),"",ROUND((Results!G$34-Results!G28+1)/Results!G$34*100,2))</f>
        <v>67.86</v>
      </c>
      <c r="F14" s="82">
        <f>IF(ISBLANK(Results!I28),"",ROUND((Results!I$34-Results!I28+1)/Results!I$34*100,2))</f>
        <v>48.21</v>
      </c>
      <c r="G14" s="82">
        <f>IF(ISBLANK(Results!K28),"",ROUND((Results!K$34-Results!K28+1)/Results!K$34*100,2))</f>
      </c>
      <c r="H14" s="82">
        <f>IF(ISBLANK(Results!M28),"",ROUND((Results!M$34-Results!M28+1)/Results!M$34*100,2))</f>
      </c>
      <c r="I14" s="82"/>
      <c r="J14" s="82">
        <f>IF(ISBLANK(Results!Q28),"",ROUND((Results!Q$34-Results!Q28+1)/Results!Q$34*100,2))</f>
        <v>64.47</v>
      </c>
      <c r="K14" s="83">
        <f>IF(ISBLANK(Results!S28),"",ROUND((Results!S$34-Results!S28+1)/Results!S$34*100,2))</f>
      </c>
      <c r="L14" s="84">
        <f t="shared" si="2"/>
        <v>180.54</v>
      </c>
      <c r="M14" s="28" t="e">
        <f>LARGE('Club Trophy'!C14:K14,9)</f>
        <v>#NUM!</v>
      </c>
      <c r="N14" s="84">
        <f t="shared" si="0"/>
        <v>180.54</v>
      </c>
    </row>
    <row r="15" spans="1:14" ht="12.75">
      <c r="A15" s="80">
        <f t="shared" si="1"/>
        <v>9</v>
      </c>
      <c r="B15" s="27" t="str">
        <f>Results!A17</f>
        <v>Robbie Scholes</v>
      </c>
      <c r="C15" s="81">
        <f>IF(ISBLANK(Results!C17),"",ROUND((Results!C$21-Results!C17+1)/Results!C$21*100,2))</f>
      </c>
      <c r="D15" s="82">
        <f>IF(ISBLANK(Results!E17),"",ROUND((Results!E$21-Results!E17+1)/Results!E$21*100,2))</f>
      </c>
      <c r="E15" s="82">
        <f>IF(ISBLANK(Results!G17),"",ROUND((Results!G$21-Results!G17+1)/Results!G$21*100,2))</f>
      </c>
      <c r="F15" s="82">
        <f>IF(ISBLANK(Results!I17),"",ROUND((Results!I$21-Results!I17+1)/Results!I$21*100,2))</f>
      </c>
      <c r="G15" s="82">
        <f>IF(ISBLANK(Results!K17),"",ROUND((Results!K$21-Results!K17+1)/Results!K$21*100,2))</f>
      </c>
      <c r="H15" s="82">
        <f>IF(ISBLANK(Results!M17),"",ROUND((Results!M$21-Results!M17+1)/Results!M$21*100,2))</f>
        <v>73.66</v>
      </c>
      <c r="I15" s="82"/>
      <c r="J15" s="82">
        <f>IF(ISBLANK(Results!Q17),"",ROUND((Results!Q$21-Results!Q17+1)/Results!Q$21*100,2))</f>
      </c>
      <c r="K15" s="83">
        <f>IF(ISBLANK(Results!S17),"",ROUND((Results!S$21-Results!S17+1)/Results!S$21*100,2))</f>
        <v>60.33</v>
      </c>
      <c r="L15" s="84">
        <f t="shared" si="2"/>
        <v>133.99</v>
      </c>
      <c r="M15" s="28" t="e">
        <f>LARGE('Club Trophy'!C15:K15,9)</f>
        <v>#NUM!</v>
      </c>
      <c r="N15" s="84">
        <f t="shared" si="0"/>
        <v>133.99</v>
      </c>
    </row>
    <row r="16" spans="1:14" ht="12.75">
      <c r="A16" s="80">
        <f t="shared" si="1"/>
        <v>10</v>
      </c>
      <c r="B16" s="27" t="str">
        <f>Results!A16</f>
        <v>Peter Hannaford</v>
      </c>
      <c r="C16" s="81">
        <f>IF(ISBLANK(Results!C16),"",ROUND((Results!C$21-Results!C16+1)/Results!C$21*100,2))</f>
      </c>
      <c r="D16" s="82">
        <f>IF(ISBLANK(Results!E16),"",ROUND((Results!E$21-Results!E16+1)/Results!E$21*100,2))</f>
      </c>
      <c r="E16" s="82">
        <f>IF(ISBLANK(Results!G16),"",ROUND((Results!G$21-Results!G16+1)/Results!G$21*100,2))</f>
      </c>
      <c r="F16" s="82">
        <f>IF(ISBLANK(Results!I16),"",ROUND((Results!I$21-Results!I16+1)/Results!I$21*100,2))</f>
        <v>27.69</v>
      </c>
      <c r="G16" s="82">
        <f>IF(ISBLANK(Results!K16),"",ROUND((Results!K$21-Results!K16+1)/Results!K$21*100,2))</f>
      </c>
      <c r="H16" s="82">
        <f>IF(ISBLANK(Results!M16),"",ROUND((Results!M$21-Results!M16+1)/Results!M$21*100,2))</f>
        <v>25.58</v>
      </c>
      <c r="I16" s="82"/>
      <c r="J16" s="82">
        <f>IF(ISBLANK(Results!Q16),"",ROUND((Results!Q$21-Results!Q16+1)/Results!Q$21*100,2))</f>
      </c>
      <c r="K16" s="83">
        <f>IF(ISBLANK(Results!S16),"",ROUND((Results!S$21-Results!S16+1)/Results!S$21*100,2))</f>
      </c>
      <c r="L16" s="84">
        <f t="shared" si="2"/>
        <v>53.269999999999996</v>
      </c>
      <c r="M16" s="28" t="e">
        <f>LARGE('Club Trophy'!C16:K16,9)</f>
        <v>#NUM!</v>
      </c>
      <c r="N16" s="84">
        <f t="shared" si="0"/>
        <v>53.269999999999996</v>
      </c>
    </row>
    <row r="17" spans="1:14" ht="12.75">
      <c r="A17" s="80">
        <f t="shared" si="1"/>
        <v>11</v>
      </c>
      <c r="B17" s="27" t="str">
        <f>Results!A18</f>
        <v>Andrew Moore</v>
      </c>
      <c r="C17" s="81">
        <f>IF(ISBLANK(Results!C18),"",ROUND((Results!C$21-Results!C18+1)/Results!C$21*100,2))</f>
      </c>
      <c r="D17" s="82">
        <f>IF(ISBLANK(Results!E18),"",ROUND((Results!E$21-Results!E18+1)/Results!E$21*100,2))</f>
      </c>
      <c r="E17" s="82">
        <f>IF(ISBLANK(Results!G18),"",ROUND((Results!G$21-Results!G18+1)/Results!G$21*100,2))</f>
      </c>
      <c r="F17" s="82">
        <f>IF(ISBLANK(Results!I18),"",ROUND((Results!I$21-Results!I18+1)/Results!I$21*100,2))</f>
      </c>
      <c r="G17" s="82">
        <f>IF(ISBLANK(Results!K18),"",ROUND((Results!K$21-Results!K18+1)/Results!K$21*100,2))</f>
      </c>
      <c r="H17" s="82">
        <f>IF(ISBLANK(Results!M18),"",ROUND((Results!M$21-Results!M18+1)/Results!M$21*100,2))</f>
        <v>18.67</v>
      </c>
      <c r="I17" s="82"/>
      <c r="J17" s="82">
        <f>IF(ISBLANK(Results!Q18),"",ROUND((Results!Q$21-Results!Q18+1)/Results!Q$21*100,2))</f>
        <v>15.53</v>
      </c>
      <c r="K17" s="83">
        <f>IF(ISBLANK(Results!S18),"",ROUND((Results!S$21-Results!S18+1)/Results!S$21*100,2))</f>
      </c>
      <c r="L17" s="84">
        <f t="shared" si="2"/>
        <v>34.2</v>
      </c>
      <c r="M17" s="28" t="e">
        <f>LARGE('Club Trophy'!C17:K17,9)</f>
        <v>#NUM!</v>
      </c>
      <c r="N17" s="84">
        <f t="shared" si="0"/>
        <v>34.2</v>
      </c>
    </row>
    <row r="18" spans="1:14" ht="12.75">
      <c r="A18" s="80">
        <f t="shared" si="1"/>
        <v>12</v>
      </c>
      <c r="B18" s="27" t="str">
        <f>Results!A15</f>
        <v>Clyde Riddoch</v>
      </c>
      <c r="C18" s="81">
        <f>IF(ISBLANK(Results!C15),"",ROUND((Results!C$21-Results!C15+1)/Results!C$21*100,2))</f>
        <v>15.02</v>
      </c>
      <c r="D18" s="82">
        <f>IF(ISBLANK(Results!E15),"",ROUND((Results!E$21-Results!E15+1)/Results!E$21*100,2))</f>
      </c>
      <c r="E18" s="82">
        <f>IF(ISBLANK(Results!G15),"",ROUND((Results!G$21-Results!G15+1)/Results!G$21*100,2))</f>
      </c>
      <c r="F18" s="82">
        <f>IF(ISBLANK(Results!I15),"",ROUND((Results!I$21-Results!I15+1)/Results!I$21*100,2))</f>
      </c>
      <c r="G18" s="82">
        <f>IF(ISBLANK(Results!K15),"",ROUND((Results!K$21-Results!K15+1)/Results!K$21*100,2))</f>
      </c>
      <c r="H18" s="82">
        <f>IF(ISBLANK(Results!M15),"",ROUND((Results!M$21-Results!M15+1)/Results!M$21*100,2))</f>
        <v>10.49</v>
      </c>
      <c r="I18" s="82"/>
      <c r="J18" s="82">
        <f>IF(ISBLANK(Results!Q15),"",ROUND((Results!Q$21-Results!Q15+1)/Results!Q$21*100,2))</f>
      </c>
      <c r="K18" s="83">
        <f>IF(ISBLANK(Results!S15),"",ROUND((Results!S$21-Results!S15+1)/Results!S$21*100,2))</f>
      </c>
      <c r="L18" s="84">
        <f t="shared" si="2"/>
        <v>25.509999999999998</v>
      </c>
      <c r="M18" s="28" t="e">
        <f>LARGE('Club Trophy'!C18:K18,9)</f>
        <v>#NUM!</v>
      </c>
      <c r="N18" s="84">
        <f t="shared" si="0"/>
        <v>25.509999999999998</v>
      </c>
    </row>
    <row r="19" spans="1:14" ht="12.75" hidden="1">
      <c r="A19" s="80">
        <f t="shared" si="1"/>
        <v>13</v>
      </c>
      <c r="B19" s="27" t="str">
        <f>Results!A29</f>
        <v>Caitlin Harrison</v>
      </c>
      <c r="C19" s="81">
        <f>IF(ISBLANK(Results!C29),"",ROUND((Results!C$21-Results!C29+1)/Results!C$21*100,2))</f>
      </c>
      <c r="D19" s="82">
        <f>IF(ISBLANK(Results!E29),"",ROUND((Results!E$21-Results!E29+1)/Results!E$21*100,2))</f>
      </c>
      <c r="E19" s="82">
        <f>IF(ISBLANK(Results!G29),"",ROUND((Results!G$21-Results!G29+1)/Results!G$21*100,2))</f>
      </c>
      <c r="F19" s="82">
        <f>IF(ISBLANK(Results!I29),"",ROUND((Results!I$21-Results!I29+1)/Results!I$21*100,2))</f>
      </c>
      <c r="G19" s="82">
        <f>IF(ISBLANK(Results!K29),"",ROUND((Results!K$21-Results!K29+1)/Results!K$21*100,2))</f>
      </c>
      <c r="H19" s="82">
        <f>IF(ISBLANK(Results!M29),"",ROUND((Results!M$21-Results!M29+1)/Results!M$21*100,2))</f>
      </c>
      <c r="I19" s="82"/>
      <c r="J19" s="82">
        <f>IF(ISBLANK(Results!Q29),"",ROUND((Results!Q$21-Results!Q29+1)/Results!Q$21*100,2))</f>
      </c>
      <c r="K19" s="83">
        <f>IF(ISBLANK(Results!S29),"",ROUND((Results!S$21-Results!S29+1)/Results!S$21*100,2))</f>
      </c>
      <c r="L19" s="84">
        <f>SUM(C19:I19)</f>
        <v>0</v>
      </c>
      <c r="M19" s="28" t="e">
        <f>LARGE('Club Trophy'!#REF!,9)</f>
        <v>#REF!</v>
      </c>
      <c r="N19" s="28">
        <f t="shared" si="0"/>
        <v>0</v>
      </c>
    </row>
    <row r="20" spans="1:14" ht="12.75">
      <c r="A20" s="85"/>
      <c r="B20" s="86"/>
      <c r="C20" s="87"/>
      <c r="D20" s="87"/>
      <c r="E20" s="87"/>
      <c r="F20" s="87"/>
      <c r="G20" s="87"/>
      <c r="H20" s="87"/>
      <c r="I20" s="87"/>
      <c r="J20" s="87"/>
      <c r="K20" s="88"/>
      <c r="L20" s="89"/>
      <c r="M20" s="61"/>
      <c r="N20" s="89"/>
    </row>
    <row r="21" spans="1:14" ht="12.75">
      <c r="A21" s="42"/>
      <c r="B21" s="6"/>
      <c r="C21" s="82"/>
      <c r="D21" s="82"/>
      <c r="E21" s="82"/>
      <c r="F21" s="82"/>
      <c r="G21" s="82"/>
      <c r="H21" s="82"/>
      <c r="I21" s="82"/>
      <c r="J21" s="82"/>
      <c r="K21" s="6"/>
      <c r="L21" s="6"/>
      <c r="N21" s="31"/>
    </row>
    <row r="22" spans="1:14" ht="12.75">
      <c r="A22" s="90" t="s">
        <v>53</v>
      </c>
      <c r="H22" s="65"/>
      <c r="K22" s="6"/>
      <c r="L22" s="36"/>
      <c r="N22" s="31"/>
    </row>
    <row r="23" spans="1:14" ht="12.75">
      <c r="A23" s="91" t="s">
        <v>54</v>
      </c>
      <c r="B23" s="82"/>
      <c r="C23" s="82"/>
      <c r="D23" s="82"/>
      <c r="E23" s="6"/>
      <c r="F23" s="82"/>
      <c r="G23" s="82"/>
      <c r="H23" s="82"/>
      <c r="I23" s="6"/>
      <c r="J23" s="82"/>
      <c r="K23" s="6"/>
      <c r="L23" s="6"/>
      <c r="N23" s="31"/>
    </row>
    <row r="24" spans="1:14" ht="12.75">
      <c r="A24" s="92"/>
      <c r="B24" s="82"/>
      <c r="C24" s="82"/>
      <c r="D24" s="82"/>
      <c r="E24" s="6"/>
      <c r="F24" s="82"/>
      <c r="G24" s="82"/>
      <c r="H24" s="82"/>
      <c r="I24" s="6"/>
      <c r="J24" s="82"/>
      <c r="K24" s="6"/>
      <c r="L24" s="6"/>
      <c r="N24" s="31"/>
    </row>
    <row r="25" spans="1:12" ht="12.75" hidden="1">
      <c r="A25" s="91" t="s">
        <v>55</v>
      </c>
      <c r="B25" s="82"/>
      <c r="C25" s="82" t="s">
        <v>56</v>
      </c>
      <c r="D25" s="82"/>
      <c r="E25" s="82" t="s">
        <v>57</v>
      </c>
      <c r="F25" s="82"/>
      <c r="G25" s="82"/>
      <c r="I25" s="6"/>
      <c r="J25" s="82"/>
      <c r="K25" s="6"/>
      <c r="L25" s="6"/>
    </row>
    <row r="26" spans="1:12" ht="12.75" hidden="1">
      <c r="A26" s="91"/>
      <c r="B26" s="82"/>
      <c r="C26" s="82"/>
      <c r="D26" s="82"/>
      <c r="E26" s="6"/>
      <c r="F26" s="82"/>
      <c r="G26" s="82"/>
      <c r="H26" s="82"/>
      <c r="I26" s="6"/>
      <c r="J26" s="82"/>
      <c r="K26" s="6"/>
      <c r="L26" s="6"/>
    </row>
    <row r="27" spans="1:12" ht="12.75">
      <c r="A27" s="91" t="s">
        <v>58</v>
      </c>
      <c r="B27" s="82"/>
      <c r="C27" s="82"/>
      <c r="D27" s="82" t="s">
        <v>59</v>
      </c>
      <c r="E27" s="6"/>
      <c r="F27" s="82"/>
      <c r="H27" s="82"/>
      <c r="I27" s="6"/>
      <c r="J27" s="82"/>
      <c r="K27" s="6"/>
      <c r="L27" s="36"/>
    </row>
    <row r="28" spans="1:11" ht="12.75">
      <c r="A28" s="91"/>
      <c r="B28" s="82"/>
      <c r="C28" s="82"/>
      <c r="D28" s="82" t="s">
        <v>60</v>
      </c>
      <c r="E28" s="6"/>
      <c r="F28" s="82"/>
      <c r="G28" s="82"/>
      <c r="H28" s="82"/>
      <c r="I28" s="6"/>
      <c r="J28" s="82"/>
      <c r="K28" s="6"/>
    </row>
    <row r="29" spans="1:11" ht="12.75">
      <c r="A29" s="91"/>
      <c r="B29" s="82"/>
      <c r="C29" s="82"/>
      <c r="D29" s="82" t="s">
        <v>61</v>
      </c>
      <c r="E29" s="6"/>
      <c r="F29" s="82"/>
      <c r="G29" s="82"/>
      <c r="H29" s="82"/>
      <c r="I29" s="6"/>
      <c r="J29" s="82"/>
      <c r="K29" s="6"/>
    </row>
    <row r="30" spans="1:11" ht="12.75">
      <c r="A30" s="91"/>
      <c r="B30" s="82"/>
      <c r="C30" s="82"/>
      <c r="D30" s="82"/>
      <c r="E30" s="6"/>
      <c r="F30" s="82"/>
      <c r="G30" s="82"/>
      <c r="H30" s="82"/>
      <c r="I30" s="6"/>
      <c r="J30" s="82"/>
      <c r="K30" s="6"/>
    </row>
    <row r="31" spans="1:11" ht="12.75">
      <c r="A31" s="91" t="s">
        <v>62</v>
      </c>
      <c r="B31" s="82"/>
      <c r="C31" s="82"/>
      <c r="D31" s="82"/>
      <c r="E31" s="6"/>
      <c r="F31" s="82"/>
      <c r="G31" s="82"/>
      <c r="H31" s="82"/>
      <c r="I31" s="6"/>
      <c r="J31" s="82"/>
      <c r="K31" s="6"/>
    </row>
    <row r="32" spans="1:11" ht="12.75">
      <c r="A32" s="91" t="s">
        <v>63</v>
      </c>
      <c r="B32" s="82"/>
      <c r="C32" s="82"/>
      <c r="D32" s="82"/>
      <c r="E32" s="6"/>
      <c r="F32" s="82"/>
      <c r="G32" s="82"/>
      <c r="H32" s="82"/>
      <c r="I32" s="6"/>
      <c r="J32" s="82"/>
      <c r="K32" s="6"/>
    </row>
    <row r="33" spans="1:11" ht="12.75">
      <c r="A33" s="91"/>
      <c r="B33" s="82"/>
      <c r="C33" s="82"/>
      <c r="D33" s="82"/>
      <c r="E33" s="6"/>
      <c r="F33" s="82"/>
      <c r="G33" s="82"/>
      <c r="H33" s="82"/>
      <c r="I33" s="6"/>
      <c r="J33" s="82"/>
      <c r="K33" s="6"/>
    </row>
    <row r="34" spans="1:10" ht="12.75">
      <c r="A34" s="92"/>
      <c r="B34" s="82"/>
      <c r="C34" s="82"/>
      <c r="D34" s="82"/>
      <c r="E34" s="6"/>
      <c r="F34" s="82"/>
      <c r="G34" s="82"/>
      <c r="H34" s="82"/>
      <c r="I34" s="6"/>
      <c r="J34" s="82"/>
    </row>
    <row r="35" spans="1:10" ht="12.75">
      <c r="A35" s="91" t="s">
        <v>64</v>
      </c>
      <c r="B35" s="82"/>
      <c r="C35" s="82"/>
      <c r="D35" s="82"/>
      <c r="E35" s="6"/>
      <c r="F35" s="82"/>
      <c r="G35" s="82"/>
      <c r="H35" s="82"/>
      <c r="I35" s="6"/>
      <c r="J35" s="82"/>
    </row>
    <row r="36" spans="1:8" ht="12.75">
      <c r="A36" s="6" t="s">
        <v>65</v>
      </c>
      <c r="H36" s="65"/>
    </row>
  </sheetData>
  <sheetProtection/>
  <printOptions/>
  <pageMargins left="0.75" right="0.75" top="0.57" bottom="0.48" header="0.5" footer="0.5"/>
  <pageSetup fitToHeight="1" fitToWidth="1" horizontalDpi="360" verticalDpi="36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2015-05-19T04:17:50Z</cp:lastPrinted>
  <dcterms:created xsi:type="dcterms:W3CDTF">2001-06-03T13:48:08Z</dcterms:created>
  <dcterms:modified xsi:type="dcterms:W3CDTF">2015-05-19T04:18:21Z</dcterms:modified>
  <cp:category/>
  <cp:version/>
  <cp:contentType/>
  <cp:contentStatus/>
</cp:coreProperties>
</file>